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defaultThemeVersion="124226"/>
  <bookViews>
    <workbookView xWindow="14112" yWindow="408" windowWidth="13872" windowHeight="12660" activeTab="1"/>
  </bookViews>
  <sheets>
    <sheet name="первоначальный" sheetId="7" r:id="rId1"/>
    <sheet name="по новой КБК" sheetId="8" r:id="rId2"/>
  </sheets>
  <definedNames>
    <definedName name="_xlnm._FilterDatabase" localSheetId="0" hidden="1">первоначальный!$A$18:$S$1524</definedName>
    <definedName name="_xlnm._FilterDatabase" localSheetId="1" hidden="1">'по новой КБК'!$A$21:$S$954</definedName>
    <definedName name="_xlnm.Print_Titles" localSheetId="0">первоначальный!$18:$18</definedName>
    <definedName name="_xlnm.Print_Titles" localSheetId="1">'по новой КБК'!$21:$21</definedName>
    <definedName name="_xlnm.Print_Area" localSheetId="0">первоначальный!$A$1:$K$1528</definedName>
    <definedName name="_xlnm.Print_Area" localSheetId="1">'по новой КБК'!$A$1:$K$959</definedName>
  </definedNames>
  <calcPr calcId="144525" iterate="1"/>
</workbook>
</file>

<file path=xl/calcChain.xml><?xml version="1.0" encoding="utf-8"?>
<calcChain xmlns="http://schemas.openxmlformats.org/spreadsheetml/2006/main">
  <c r="K473" i="8" l="1"/>
  <c r="K186" i="8"/>
  <c r="K187" i="8"/>
  <c r="K188" i="8"/>
  <c r="K189" i="8"/>
  <c r="K190" i="8"/>
  <c r="K177" i="8"/>
  <c r="K849" i="8" l="1"/>
  <c r="K832" i="8"/>
  <c r="K817" i="8"/>
  <c r="K816" i="8" s="1"/>
  <c r="K758" i="8"/>
  <c r="K742" i="8"/>
  <c r="K725" i="8"/>
  <c r="K609" i="8"/>
  <c r="K98" i="8"/>
  <c r="K904" i="8" l="1"/>
  <c r="K474" i="8" l="1"/>
  <c r="K871" i="8"/>
  <c r="K183" i="8" l="1"/>
  <c r="K184" i="8"/>
  <c r="K253" i="8" l="1"/>
  <c r="K763" i="8" l="1"/>
  <c r="K774" i="8"/>
  <c r="K773" i="8" s="1"/>
  <c r="K772" i="8" s="1"/>
  <c r="K461" i="8" l="1"/>
  <c r="K460" i="8" s="1"/>
  <c r="K459" i="8" s="1"/>
  <c r="K458" i="8" s="1"/>
  <c r="K456" i="8"/>
  <c r="K759" i="7"/>
  <c r="K467" i="8"/>
  <c r="K472" i="8"/>
  <c r="K428" i="8" l="1"/>
  <c r="K427" i="8" s="1"/>
  <c r="K430" i="8"/>
  <c r="K103" i="8"/>
  <c r="K102" i="8" s="1"/>
  <c r="K106" i="8" l="1"/>
  <c r="K104" i="8"/>
  <c r="K869" i="8" l="1"/>
  <c r="K867" i="8"/>
  <c r="K318" i="8" l="1"/>
  <c r="K310" i="8" l="1"/>
  <c r="K309" i="8" s="1"/>
  <c r="K308" i="8" s="1"/>
  <c r="K307" i="8" s="1"/>
  <c r="K951" i="8"/>
  <c r="K948" i="8"/>
  <c r="K945" i="8"/>
  <c r="K939" i="8"/>
  <c r="K937" i="8"/>
  <c r="K935" i="8"/>
  <c r="K933" i="8"/>
  <c r="K930" i="8"/>
  <c r="K929" i="8" s="1"/>
  <c r="K923" i="8"/>
  <c r="K921" i="8"/>
  <c r="K914" i="8"/>
  <c r="K913" i="8" s="1"/>
  <c r="K912" i="8" s="1"/>
  <c r="K911" i="8" s="1"/>
  <c r="K910" i="8" s="1"/>
  <c r="K909" i="8" s="1"/>
  <c r="K908" i="8" s="1"/>
  <c r="K907" i="8"/>
  <c r="K902" i="8"/>
  <c r="K901" i="8" s="1"/>
  <c r="K900" i="8" s="1"/>
  <c r="K898" i="8"/>
  <c r="K897" i="8" s="1"/>
  <c r="K896" i="8"/>
  <c r="K895" i="8" s="1"/>
  <c r="K894" i="8"/>
  <c r="K893" i="8" s="1"/>
  <c r="K889" i="8"/>
  <c r="K881" i="8"/>
  <c r="K880" i="8" s="1"/>
  <c r="K879" i="8" s="1"/>
  <c r="K878" i="8" s="1"/>
  <c r="K877" i="8" s="1"/>
  <c r="K876" i="8" s="1"/>
  <c r="K874" i="8"/>
  <c r="K873" i="8"/>
  <c r="K872" i="8" s="1"/>
  <c r="K870" i="8"/>
  <c r="K868" i="8"/>
  <c r="K866" i="8"/>
  <c r="K860" i="8"/>
  <c r="K858" i="8"/>
  <c r="K856" i="8"/>
  <c r="K852" i="8"/>
  <c r="K843" i="8"/>
  <c r="K842" i="8" s="1"/>
  <c r="K841" i="8" s="1"/>
  <c r="K840" i="8" s="1"/>
  <c r="K839" i="8" s="1"/>
  <c r="K838" i="8" s="1"/>
  <c r="K835" i="8"/>
  <c r="K827" i="8"/>
  <c r="K826" i="8" s="1"/>
  <c r="K825" i="8" s="1"/>
  <c r="K824" i="8" s="1"/>
  <c r="K823" i="8"/>
  <c r="K822" i="8" s="1"/>
  <c r="K821" i="8" s="1"/>
  <c r="K820" i="8" s="1"/>
  <c r="K812" i="8"/>
  <c r="K811" i="8" s="1"/>
  <c r="K806" i="8"/>
  <c r="K805" i="8" s="1"/>
  <c r="K804" i="8" s="1"/>
  <c r="K803" i="8" s="1"/>
  <c r="K802" i="8" s="1"/>
  <c r="K799" i="8"/>
  <c r="K798" i="8"/>
  <c r="K797" i="8" s="1"/>
  <c r="K789" i="8"/>
  <c r="K788" i="8" s="1"/>
  <c r="K787" i="8" s="1"/>
  <c r="K786" i="8" s="1"/>
  <c r="K784" i="8"/>
  <c r="K781" i="8"/>
  <c r="K770" i="8"/>
  <c r="K769" i="8" s="1"/>
  <c r="K768" i="8" s="1"/>
  <c r="K767" i="8" s="1"/>
  <c r="K766" i="8"/>
  <c r="K765" i="8" s="1"/>
  <c r="K761" i="8"/>
  <c r="K756" i="8"/>
  <c r="K749" i="8"/>
  <c r="K748" i="8" s="1"/>
  <c r="K747" i="8" s="1"/>
  <c r="K746" i="8" s="1"/>
  <c r="K745" i="8" s="1"/>
  <c r="K744" i="8" s="1"/>
  <c r="K741" i="8"/>
  <c r="K740" i="8" s="1"/>
  <c r="K739" i="8" s="1"/>
  <c r="K738" i="8" s="1"/>
  <c r="K737" i="8" s="1"/>
  <c r="K735" i="8"/>
  <c r="K734" i="8" s="1"/>
  <c r="K733" i="8" s="1"/>
  <c r="K732" i="8" s="1"/>
  <c r="K731" i="8"/>
  <c r="K730" i="8" s="1"/>
  <c r="K729" i="8" s="1"/>
  <c r="K728" i="8" s="1"/>
  <c r="K724" i="8"/>
  <c r="K722" i="8"/>
  <c r="K721" i="8" s="1"/>
  <c r="K719" i="8"/>
  <c r="K717" i="8"/>
  <c r="K715" i="8"/>
  <c r="K712" i="8"/>
  <c r="K710" i="8"/>
  <c r="K709" i="8"/>
  <c r="K705" i="8"/>
  <c r="K702" i="8"/>
  <c r="K696" i="8"/>
  <c r="K695" i="8" s="1"/>
  <c r="K694" i="8" s="1"/>
  <c r="K691" i="8"/>
  <c r="K690" i="8" s="1"/>
  <c r="K689" i="8" s="1"/>
  <c r="K688" i="8" s="1"/>
  <c r="K687" i="8" s="1"/>
  <c r="K686" i="8"/>
  <c r="K685" i="8" s="1"/>
  <c r="K684" i="8" s="1"/>
  <c r="K683" i="8"/>
  <c r="K682" i="8" s="1"/>
  <c r="K679" i="8"/>
  <c r="K677" i="8"/>
  <c r="K674" i="8"/>
  <c r="K666" i="8"/>
  <c r="K665" i="8" s="1"/>
  <c r="K664" i="8" s="1"/>
  <c r="K663" i="8" s="1"/>
  <c r="K662" i="8" s="1"/>
  <c r="K660" i="8"/>
  <c r="K658" i="8"/>
  <c r="K657" i="8"/>
  <c r="K656" i="8" s="1"/>
  <c r="K647" i="8"/>
  <c r="K646" i="8" s="1"/>
  <c r="K645" i="8" s="1"/>
  <c r="K644" i="8" s="1"/>
  <c r="K643" i="8" s="1"/>
  <c r="K642" i="8" s="1"/>
  <c r="K641" i="8"/>
  <c r="K640" i="8" s="1"/>
  <c r="K639" i="8" s="1"/>
  <c r="K638" i="8" s="1"/>
  <c r="K637" i="8" s="1"/>
  <c r="K634" i="8"/>
  <c r="K633" i="8"/>
  <c r="K631" i="8" s="1"/>
  <c r="K629" i="8"/>
  <c r="K626" i="8"/>
  <c r="K625" i="8" s="1"/>
  <c r="K623" i="8"/>
  <c r="K619" i="8"/>
  <c r="K617" i="8"/>
  <c r="K614" i="8"/>
  <c r="K612" i="8"/>
  <c r="K606" i="8"/>
  <c r="K604" i="8"/>
  <c r="K603" i="8" s="1"/>
  <c r="K601" i="8"/>
  <c r="K599" i="8"/>
  <c r="K598" i="8"/>
  <c r="K597" i="8"/>
  <c r="K596" i="8"/>
  <c r="K591" i="8"/>
  <c r="K585" i="8"/>
  <c r="K584" i="8" s="1"/>
  <c r="K583" i="8" s="1"/>
  <c r="K582" i="8" s="1"/>
  <c r="K581" i="8" s="1"/>
  <c r="K579" i="8"/>
  <c r="K578" i="8" s="1"/>
  <c r="K576" i="8"/>
  <c r="K575" i="8" s="1"/>
  <c r="K573" i="8"/>
  <c r="K572" i="8" s="1"/>
  <c r="K567" i="8"/>
  <c r="K565" i="8"/>
  <c r="K562" i="8"/>
  <c r="K561" i="8" s="1"/>
  <c r="K559" i="8"/>
  <c r="K558" i="8" s="1"/>
  <c r="K555" i="8"/>
  <c r="K554" i="8" s="1"/>
  <c r="K553" i="8"/>
  <c r="K552" i="8" s="1"/>
  <c r="K551" i="8"/>
  <c r="K550" i="8" s="1"/>
  <c r="K548" i="8"/>
  <c r="K546" i="8"/>
  <c r="K544" i="8"/>
  <c r="K543" i="8"/>
  <c r="K542" i="8" s="1"/>
  <c r="K540" i="8"/>
  <c r="K537" i="8"/>
  <c r="K535" i="8"/>
  <c r="K533" i="8"/>
  <c r="K527" i="8"/>
  <c r="K526" i="8" s="1"/>
  <c r="K525" i="8"/>
  <c r="K524" i="8" s="1"/>
  <c r="K522" i="8"/>
  <c r="K520" i="8"/>
  <c r="K514" i="8"/>
  <c r="K513" i="8" s="1"/>
  <c r="K512" i="8" s="1"/>
  <c r="K511" i="8" s="1"/>
  <c r="K510" i="8" s="1"/>
  <c r="K509" i="8" s="1"/>
  <c r="K508" i="8" s="1"/>
  <c r="K505" i="8"/>
  <c r="K502" i="8" s="1"/>
  <c r="K501" i="8" s="1"/>
  <c r="L503" i="8"/>
  <c r="K499" i="8"/>
  <c r="K495" i="8"/>
  <c r="K491" i="8"/>
  <c r="K488" i="8"/>
  <c r="K485" i="8"/>
  <c r="K483" i="8"/>
  <c r="K477" i="8"/>
  <c r="K476" i="8"/>
  <c r="K471" i="8"/>
  <c r="K470" i="8" s="1"/>
  <c r="K469" i="8"/>
  <c r="K468" i="8" s="1"/>
  <c r="K466" i="8"/>
  <c r="K455" i="8"/>
  <c r="K454" i="8" s="1"/>
  <c r="K453" i="8" s="1"/>
  <c r="K448" i="8"/>
  <c r="K446" i="8"/>
  <c r="K439" i="8"/>
  <c r="K438" i="8" s="1"/>
  <c r="K437" i="8" s="1"/>
  <c r="K436" i="8" s="1"/>
  <c r="K435" i="8" s="1"/>
  <c r="K434" i="8" s="1"/>
  <c r="K432" i="8"/>
  <c r="K431" i="8" s="1"/>
  <c r="K429" i="8"/>
  <c r="K426" i="8" s="1"/>
  <c r="K424" i="8"/>
  <c r="K423" i="8"/>
  <c r="K421" i="8" s="1"/>
  <c r="K418" i="8"/>
  <c r="K417" i="8" s="1"/>
  <c r="K410" i="8"/>
  <c r="K409" i="8" s="1"/>
  <c r="K408" i="8" s="1"/>
  <c r="K407" i="8" s="1"/>
  <c r="K406" i="8" s="1"/>
  <c r="K405" i="8" s="1"/>
  <c r="K401" i="8"/>
  <c r="K400" i="8" s="1"/>
  <c r="K399" i="8" s="1"/>
  <c r="K395" i="8"/>
  <c r="K394" i="8" s="1"/>
  <c r="K393" i="8" s="1"/>
  <c r="K391" i="8"/>
  <c r="K387" i="8"/>
  <c r="K384" i="8"/>
  <c r="K383" i="8"/>
  <c r="K382" i="8" s="1"/>
  <c r="K381" i="8"/>
  <c r="K380" i="8"/>
  <c r="K379" i="8"/>
  <c r="K370" i="8"/>
  <c r="K369" i="8" s="1"/>
  <c r="K368" i="8" s="1"/>
  <c r="K367" i="8" s="1"/>
  <c r="K366" i="8" s="1"/>
  <c r="K365" i="8"/>
  <c r="K364" i="8" s="1"/>
  <c r="K363" i="8" s="1"/>
  <c r="K362" i="8" s="1"/>
  <c r="K359" i="8"/>
  <c r="K358" i="8" s="1"/>
  <c r="K357" i="8" s="1"/>
  <c r="K352" i="8"/>
  <c r="K351" i="8" s="1"/>
  <c r="K350" i="8" s="1"/>
  <c r="K349" i="8"/>
  <c r="K348" i="8" s="1"/>
  <c r="K346" i="8"/>
  <c r="K339" i="8"/>
  <c r="K336" i="8"/>
  <c r="K334" i="8"/>
  <c r="K333" i="8"/>
  <c r="K324" i="8"/>
  <c r="K323" i="8" s="1"/>
  <c r="K322" i="8" s="1"/>
  <c r="K321" i="8" s="1"/>
  <c r="K320" i="8" s="1"/>
  <c r="K319" i="8" s="1"/>
  <c r="K317" i="8"/>
  <c r="K316" i="8" s="1"/>
  <c r="K315" i="8" s="1"/>
  <c r="K314" i="8" s="1"/>
  <c r="K313" i="8" s="1"/>
  <c r="K312" i="8" s="1"/>
  <c r="K305" i="8"/>
  <c r="K303" i="8"/>
  <c r="K301" i="8"/>
  <c r="K293" i="8"/>
  <c r="K292" i="8" s="1"/>
  <c r="K291" i="8" s="1"/>
  <c r="K290" i="8" s="1"/>
  <c r="K286" i="8"/>
  <c r="K285" i="8" s="1"/>
  <c r="K284" i="8" s="1"/>
  <c r="K283" i="8" s="1"/>
  <c r="K282" i="8" s="1"/>
  <c r="K281" i="8" s="1"/>
  <c r="K279" i="8"/>
  <c r="K278" i="8" s="1"/>
  <c r="K277" i="8" s="1"/>
  <c r="K276" i="8" s="1"/>
  <c r="K275" i="8" s="1"/>
  <c r="K274" i="8" s="1"/>
  <c r="K273" i="8"/>
  <c r="K272" i="8" s="1"/>
  <c r="K271" i="8" s="1"/>
  <c r="K270" i="8" s="1"/>
  <c r="K269" i="8" s="1"/>
  <c r="K268" i="8" s="1"/>
  <c r="K267" i="8" s="1"/>
  <c r="K265" i="8"/>
  <c r="K263" i="8"/>
  <c r="K257" i="8"/>
  <c r="K256" i="8" s="1"/>
  <c r="K255" i="8" s="1"/>
  <c r="K252" i="8"/>
  <c r="K251" i="8" s="1"/>
  <c r="K250" i="8" s="1"/>
  <c r="K249" i="8" s="1"/>
  <c r="K245" i="8"/>
  <c r="K244" i="8" s="1"/>
  <c r="K243" i="8" s="1"/>
  <c r="K242" i="8" s="1"/>
  <c r="K241" i="8" s="1"/>
  <c r="K240" i="8" s="1"/>
  <c r="K237" i="8"/>
  <c r="K236" i="8" s="1"/>
  <c r="K235" i="8" s="1"/>
  <c r="K233" i="8"/>
  <c r="K232" i="8" s="1"/>
  <c r="K231" i="8" s="1"/>
  <c r="K230" i="8" s="1"/>
  <c r="K228" i="8"/>
  <c r="K227" i="8" s="1"/>
  <c r="K226" i="8" s="1"/>
  <c r="K225" i="8" s="1"/>
  <c r="K224" i="8" s="1"/>
  <c r="K223" i="8" s="1"/>
  <c r="K222" i="8"/>
  <c r="K221" i="8" s="1"/>
  <c r="K220" i="8" s="1"/>
  <c r="K219" i="8" s="1"/>
  <c r="K216" i="8"/>
  <c r="K214" i="8" s="1"/>
  <c r="K213" i="8" s="1"/>
  <c r="K212" i="8" s="1"/>
  <c r="K211" i="8" s="1"/>
  <c r="K208" i="8"/>
  <c r="K207" i="8" s="1"/>
  <c r="K206" i="8" s="1"/>
  <c r="K205" i="8"/>
  <c r="K204" i="8" s="1"/>
  <c r="K203" i="8" s="1"/>
  <c r="K202" i="8" s="1"/>
  <c r="K201" i="8" s="1"/>
  <c r="K198" i="8"/>
  <c r="K197" i="8" s="1"/>
  <c r="K196" i="8" s="1"/>
  <c r="K182" i="8"/>
  <c r="K181" i="8" s="1"/>
  <c r="K176" i="8"/>
  <c r="K175" i="8" s="1"/>
  <c r="K174" i="8" s="1"/>
  <c r="K173" i="8" s="1"/>
  <c r="K172" i="8" s="1"/>
  <c r="K171" i="8"/>
  <c r="K170" i="8" s="1"/>
  <c r="K169" i="8" s="1"/>
  <c r="K168" i="8" s="1"/>
  <c r="K167" i="8" s="1"/>
  <c r="K164" i="8"/>
  <c r="K162" i="8"/>
  <c r="K156" i="8"/>
  <c r="K154" i="8" s="1"/>
  <c r="K153" i="8" s="1"/>
  <c r="K150" i="8"/>
  <c r="K149" i="8" s="1"/>
  <c r="K148" i="8" s="1"/>
  <c r="K147" i="8" s="1"/>
  <c r="K146" i="8" s="1"/>
  <c r="K143" i="8"/>
  <c r="K134" i="8"/>
  <c r="K133" i="8" s="1"/>
  <c r="K132" i="8" s="1"/>
  <c r="K131" i="8" s="1"/>
  <c r="K129" i="8"/>
  <c r="K127" i="8"/>
  <c r="K120" i="8"/>
  <c r="K119" i="8" s="1"/>
  <c r="K118" i="8" s="1"/>
  <c r="K117" i="8"/>
  <c r="K116" i="8" s="1"/>
  <c r="K115" i="8" s="1"/>
  <c r="K114" i="8" s="1"/>
  <c r="K113" i="8" s="1"/>
  <c r="K111" i="8"/>
  <c r="K110" i="8" s="1"/>
  <c r="K109" i="8" s="1"/>
  <c r="K108" i="8" s="1"/>
  <c r="K101" i="8"/>
  <c r="K100" i="8" s="1"/>
  <c r="K97" i="8"/>
  <c r="K96" i="8" s="1"/>
  <c r="K95" i="8"/>
  <c r="K92" i="8"/>
  <c r="K91" i="8" s="1"/>
  <c r="K90" i="8" s="1"/>
  <c r="K89" i="8" s="1"/>
  <c r="K86" i="8"/>
  <c r="K84" i="8"/>
  <c r="K82" i="8"/>
  <c r="K80" i="8"/>
  <c r="K79" i="8"/>
  <c r="K78" i="8"/>
  <c r="K72" i="8"/>
  <c r="K71" i="8" s="1"/>
  <c r="K70" i="8" s="1"/>
  <c r="K69" i="8" s="1"/>
  <c r="K66" i="8"/>
  <c r="K65" i="8" s="1"/>
  <c r="K64" i="8" s="1"/>
  <c r="K63" i="8" s="1"/>
  <c r="K60" i="8"/>
  <c r="K59" i="8" s="1"/>
  <c r="K58" i="8" s="1"/>
  <c r="K55" i="8"/>
  <c r="K52" i="8"/>
  <c r="K50" i="8"/>
  <c r="K47" i="8"/>
  <c r="K42" i="8"/>
  <c r="K41" i="8" s="1"/>
  <c r="K40" i="8" s="1"/>
  <c r="K39" i="8" s="1"/>
  <c r="K36" i="8"/>
  <c r="K35" i="8" s="1"/>
  <c r="K34" i="8" s="1"/>
  <c r="K33" i="8" s="1"/>
  <c r="K28" i="8"/>
  <c r="K27" i="8" s="1"/>
  <c r="K26" i="8" s="1"/>
  <c r="K25" i="8" s="1"/>
  <c r="K24" i="8" s="1"/>
  <c r="K23" i="8" s="1"/>
  <c r="K865" i="8" l="1"/>
  <c r="K755" i="8"/>
  <c r="K678" i="8"/>
  <c r="K628" i="8"/>
  <c r="K627" i="8" s="1"/>
  <c r="K611" i="8"/>
  <c r="K622" i="8"/>
  <c r="K571" i="8"/>
  <c r="K494" i="8"/>
  <c r="K532" i="8"/>
  <c r="K539" i="8"/>
  <c r="K386" i="8"/>
  <c r="K482" i="8"/>
  <c r="K465" i="8"/>
  <c r="K464" i="8" s="1"/>
  <c r="K463" i="8" s="1"/>
  <c r="K462" i="8" s="1"/>
  <c r="K345" i="8"/>
  <c r="K344" i="8" s="1"/>
  <c r="K343" i="8" s="1"/>
  <c r="K342" i="8" s="1"/>
  <c r="K341" i="8" s="1"/>
  <c r="K141" i="8"/>
  <c r="K140" i="8" s="1"/>
  <c r="K139" i="8" s="1"/>
  <c r="K138" i="8" s="1"/>
  <c r="K137" i="8" s="1"/>
  <c r="K136" i="8" s="1"/>
  <c r="K81" i="8"/>
  <c r="K94" i="8"/>
  <c r="K93" i="8" s="1"/>
  <c r="K88" i="8" s="1"/>
  <c r="K46" i="8"/>
  <c r="K45" i="8" s="1"/>
  <c r="K906" i="8"/>
  <c r="K903" i="8" s="1"/>
  <c r="K200" i="8"/>
  <c r="K199" i="8" s="1"/>
  <c r="K180" i="8"/>
  <c r="K179" i="8" s="1"/>
  <c r="K178" i="8" s="1"/>
  <c r="K570" i="8"/>
  <c r="K569" i="8" s="1"/>
  <c r="K332" i="8"/>
  <c r="K331" i="8" s="1"/>
  <c r="K754" i="8"/>
  <c r="K753" i="8" s="1"/>
  <c r="K752" i="8" s="1"/>
  <c r="K595" i="8"/>
  <c r="K590" i="8" s="1"/>
  <c r="K215" i="8"/>
  <c r="K708" i="8"/>
  <c r="K707" i="8" s="1"/>
  <c r="K452" i="8"/>
  <c r="L674" i="8"/>
  <c r="K335" i="8"/>
  <c r="K77" i="8"/>
  <c r="K76" i="8" s="1"/>
  <c r="K796" i="8"/>
  <c r="K795" i="8" s="1"/>
  <c r="K794" i="8" s="1"/>
  <c r="K793" i="8" s="1"/>
  <c r="K792" i="8" s="1"/>
  <c r="K944" i="8"/>
  <c r="K943" i="8" s="1"/>
  <c r="K942" i="8" s="1"/>
  <c r="K941" i="8" s="1"/>
  <c r="K564" i="8"/>
  <c r="K780" i="8"/>
  <c r="K779" i="8" s="1"/>
  <c r="K778" i="8" s="1"/>
  <c r="K445" i="8"/>
  <c r="K444" i="8" s="1"/>
  <c r="K443" i="8" s="1"/>
  <c r="K442" i="8" s="1"/>
  <c r="K441" i="8" s="1"/>
  <c r="K920" i="8"/>
  <c r="K919" i="8" s="1"/>
  <c r="K918" i="8" s="1"/>
  <c r="K917" i="8" s="1"/>
  <c r="K916" i="8" s="1"/>
  <c r="K616" i="8"/>
  <c r="K195" i="8"/>
  <c r="K194" i="8" s="1"/>
  <c r="K193" i="8" s="1"/>
  <c r="K192" i="8" s="1"/>
  <c r="K605" i="8"/>
  <c r="K161" i="8"/>
  <c r="K160" i="8" s="1"/>
  <c r="K159" i="8" s="1"/>
  <c r="K158" i="8" s="1"/>
  <c r="K229" i="8"/>
  <c r="K693" i="8"/>
  <c r="K692" i="8" s="1"/>
  <c r="K864" i="8"/>
  <c r="K863" i="8" s="1"/>
  <c r="K862" i="8" s="1"/>
  <c r="K155" i="8"/>
  <c r="K831" i="8"/>
  <c r="K830" i="8" s="1"/>
  <c r="K829" i="8" s="1"/>
  <c r="K828" i="8" s="1"/>
  <c r="K378" i="8"/>
  <c r="K377" i="8" s="1"/>
  <c r="K300" i="8"/>
  <c r="K299" i="8" s="1"/>
  <c r="K298" i="8" s="1"/>
  <c r="K297" i="8" s="1"/>
  <c r="K289" i="8" s="1"/>
  <c r="K288" i="8" s="1"/>
  <c r="K519" i="8"/>
  <c r="K518" i="8" s="1"/>
  <c r="K673" i="8"/>
  <c r="K672" i="8" s="1"/>
  <c r="K671" i="8" s="1"/>
  <c r="K701" i="8"/>
  <c r="K928" i="8"/>
  <c r="K927" i="8" s="1"/>
  <c r="K926" i="8" s="1"/>
  <c r="K166" i="8"/>
  <c r="K361" i="8"/>
  <c r="K360" i="8" s="1"/>
  <c r="K714" i="8"/>
  <c r="K218" i="8"/>
  <c r="K217" i="8" s="1"/>
  <c r="K262" i="8"/>
  <c r="K261" i="8" s="1"/>
  <c r="K260" i="8" s="1"/>
  <c r="K259" i="8" s="1"/>
  <c r="K248" i="8" s="1"/>
  <c r="K247" i="8" s="1"/>
  <c r="K420" i="8"/>
  <c r="K888" i="8"/>
  <c r="K887" i="8" s="1"/>
  <c r="K49" i="8"/>
  <c r="K630" i="8"/>
  <c r="K848" i="8"/>
  <c r="K847" i="8" s="1"/>
  <c r="K655" i="8"/>
  <c r="K654" i="8" s="1"/>
  <c r="K126" i="8"/>
  <c r="K125" i="8" s="1"/>
  <c r="K819" i="8"/>
  <c r="K727" i="8"/>
  <c r="K356" i="8"/>
  <c r="K355" i="8" s="1"/>
  <c r="K354" i="8" s="1"/>
  <c r="K145" i="8"/>
  <c r="K951" i="7"/>
  <c r="K846" i="8" l="1"/>
  <c r="K845" i="8" s="1"/>
  <c r="K844" i="8" s="1"/>
  <c r="K837" i="8" s="1"/>
  <c r="K589" i="8"/>
  <c r="K588" i="8" s="1"/>
  <c r="K587" i="8" s="1"/>
  <c r="K376" i="8"/>
  <c r="K375" i="8" s="1"/>
  <c r="K531" i="8"/>
  <c r="K530" i="8" s="1"/>
  <c r="K529" i="8" s="1"/>
  <c r="K124" i="8"/>
  <c r="K123" i="8" s="1"/>
  <c r="K886" i="8"/>
  <c r="K885" i="8" s="1"/>
  <c r="K884" i="8" s="1"/>
  <c r="K883" i="8" s="1"/>
  <c r="K330" i="8"/>
  <c r="K329" i="8" s="1"/>
  <c r="K328" i="8" s="1"/>
  <c r="K327" i="8" s="1"/>
  <c r="K810" i="8"/>
  <c r="K809" i="8" s="1"/>
  <c r="K808" i="8" s="1"/>
  <c r="K801" i="8" s="1"/>
  <c r="K791" i="8" s="1"/>
  <c r="K925" i="8"/>
  <c r="K915" i="8" s="1"/>
  <c r="K777" i="8"/>
  <c r="K374" i="8"/>
  <c r="K373" i="8" s="1"/>
  <c r="K372" i="8" s="1"/>
  <c r="K144" i="8"/>
  <c r="K210" i="8"/>
  <c r="K75" i="8"/>
  <c r="K74" i="8" s="1"/>
  <c r="K68" i="8" s="1"/>
  <c r="K416" i="8"/>
  <c r="K415" i="8" s="1"/>
  <c r="K414" i="8" s="1"/>
  <c r="K413" i="8" s="1"/>
  <c r="K412" i="8" s="1"/>
  <c r="L378" i="8"/>
  <c r="K44" i="8"/>
  <c r="K38" i="8" s="1"/>
  <c r="K481" i="8"/>
  <c r="K653" i="8"/>
  <c r="K700" i="8"/>
  <c r="K699" i="8" s="1"/>
  <c r="K698" i="8" s="1"/>
  <c r="K670" i="8"/>
  <c r="K669" i="8" s="1"/>
  <c r="K353" i="8"/>
  <c r="K517" i="8"/>
  <c r="K516" i="8" s="1"/>
  <c r="K803" i="7"/>
  <c r="K652" i="8" l="1"/>
  <c r="K651" i="8" s="1"/>
  <c r="K515" i="8"/>
  <c r="K507" i="8" s="1"/>
  <c r="K480" i="8"/>
  <c r="K479" i="8" s="1"/>
  <c r="K451" i="8" s="1"/>
  <c r="K450" i="8" s="1"/>
  <c r="K326" i="8"/>
  <c r="K751" i="8"/>
  <c r="K736" i="8" s="1"/>
  <c r="K32" i="8"/>
  <c r="K31" i="8" s="1"/>
  <c r="L518" i="8"/>
  <c r="K668" i="8"/>
  <c r="K506" i="7"/>
  <c r="K505" i="7" s="1"/>
  <c r="K650" i="8" l="1"/>
  <c r="K22" i="8"/>
  <c r="K696" i="7"/>
  <c r="K702" i="7"/>
  <c r="K700" i="7" l="1"/>
  <c r="K701" i="7"/>
  <c r="L13" i="7"/>
  <c r="M10" i="7" s="1"/>
  <c r="N10" i="7" s="1"/>
  <c r="K504" i="7"/>
  <c r="K530" i="7"/>
  <c r="K1269" i="7"/>
  <c r="K350" i="7"/>
  <c r="K1115" i="7"/>
  <c r="K867" i="7"/>
  <c r="K782" i="7" l="1"/>
  <c r="K1353" i="7"/>
  <c r="K1477" i="7"/>
  <c r="K49" i="7" l="1"/>
  <c r="K1192" i="7" l="1"/>
  <c r="K584" i="7"/>
  <c r="L746" i="7"/>
  <c r="K650" i="7"/>
  <c r="K635" i="7"/>
  <c r="K748" i="7"/>
  <c r="K581" i="7"/>
  <c r="K221" i="7"/>
  <c r="K207" i="7"/>
  <c r="K206" i="7"/>
  <c r="K205" i="7" s="1"/>
  <c r="K93" i="7"/>
  <c r="K1083" i="7" l="1"/>
  <c r="K92" i="7"/>
  <c r="K128" i="7" l="1"/>
  <c r="K127" i="7" s="1"/>
  <c r="K126" i="7" s="1"/>
  <c r="K1320" i="7" l="1"/>
  <c r="K1333" i="7"/>
  <c r="K398" i="7"/>
  <c r="K96" i="7" l="1"/>
  <c r="K444" i="7" l="1"/>
  <c r="K1086" i="7" l="1"/>
  <c r="L1083" i="7" s="1"/>
  <c r="K1191" i="7"/>
  <c r="K204" i="7" l="1"/>
  <c r="K203" i="7" s="1"/>
  <c r="K582" i="7"/>
  <c r="K580" i="7"/>
  <c r="K940" i="7" l="1"/>
  <c r="K474" i="7"/>
  <c r="K434" i="7"/>
  <c r="K436" i="7"/>
  <c r="K69" i="7"/>
  <c r="K68" i="7" s="1"/>
  <c r="K44" i="7" l="1"/>
  <c r="K43" i="7" s="1"/>
  <c r="K42" i="7" s="1"/>
  <c r="K41" i="7" s="1"/>
  <c r="K698" i="7" l="1"/>
  <c r="K368" i="7" l="1"/>
  <c r="K367" i="7" s="1"/>
  <c r="K366" i="7" s="1"/>
  <c r="K365" i="7" s="1"/>
  <c r="K364" i="7" s="1"/>
  <c r="K363" i="7" s="1"/>
  <c r="K1190" i="7" l="1"/>
  <c r="K1032" i="7"/>
  <c r="K943" i="7"/>
  <c r="K941" i="7"/>
  <c r="K475" i="7"/>
  <c r="K67" i="7"/>
  <c r="K1349" i="7"/>
  <c r="K1005" i="7"/>
  <c r="K116" i="7"/>
  <c r="K119" i="7" l="1"/>
  <c r="K1146" i="7"/>
  <c r="K1224" i="7"/>
  <c r="K308" i="7"/>
  <c r="K1220" i="7"/>
  <c r="K213" i="7" l="1"/>
  <c r="K1447" i="7"/>
  <c r="K1451" i="7"/>
  <c r="K1441" i="7"/>
  <c r="K1439" i="7"/>
  <c r="K1450" i="7"/>
  <c r="K332" i="7"/>
  <c r="K338" i="7"/>
  <c r="K1370" i="7"/>
  <c r="K199" i="7"/>
  <c r="K1319" i="7"/>
  <c r="K211" i="7" l="1"/>
  <c r="K210" i="7" s="1"/>
  <c r="K202" i="7" s="1"/>
  <c r="K212" i="7"/>
  <c r="K145" i="7"/>
  <c r="K258" i="7" l="1"/>
  <c r="K656" i="7" l="1"/>
  <c r="K311" i="7"/>
  <c r="K310" i="7" s="1"/>
  <c r="K309" i="7" s="1"/>
  <c r="K1402" i="7"/>
  <c r="K1406" i="7"/>
  <c r="K249" i="7"/>
  <c r="K299" i="7"/>
  <c r="K1274" i="7" l="1"/>
  <c r="K1194" i="7"/>
  <c r="K991" i="7"/>
  <c r="K987" i="7"/>
  <c r="K853" i="7"/>
  <c r="K1410" i="7" l="1"/>
  <c r="K685" i="7"/>
  <c r="K1130" i="7"/>
  <c r="K1129" i="7" s="1"/>
  <c r="K869" i="7"/>
  <c r="K982" i="7" l="1"/>
  <c r="K541" i="7" l="1"/>
  <c r="K496" i="7"/>
  <c r="K495" i="7" s="1"/>
  <c r="K1035" i="7" l="1"/>
  <c r="K1055" i="7"/>
  <c r="K1054" i="7" s="1"/>
  <c r="K540" i="7"/>
  <c r="K539" i="7" s="1"/>
  <c r="K1258" i="7" l="1"/>
  <c r="K856" i="7" l="1"/>
  <c r="K537" i="7" l="1"/>
  <c r="K536" i="7" s="1"/>
  <c r="K276" i="7"/>
  <c r="K535" i="7" l="1"/>
  <c r="K534" i="7" s="1"/>
  <c r="K533" i="7" s="1"/>
  <c r="K689" i="7"/>
  <c r="K688" i="7" s="1"/>
  <c r="K687" i="7" s="1"/>
  <c r="K235" i="7"/>
  <c r="K241" i="7" l="1"/>
  <c r="K904" i="7" l="1"/>
  <c r="K191" i="7" l="1"/>
  <c r="K190" i="7" s="1"/>
  <c r="K189" i="7" s="1"/>
  <c r="K1048" i="7" l="1"/>
  <c r="K149" i="7" l="1"/>
  <c r="K148" i="7" s="1"/>
  <c r="K147" i="7" s="1"/>
  <c r="K146" i="7" s="1"/>
  <c r="K1038" i="7" l="1"/>
  <c r="K1140" i="7" l="1"/>
  <c r="K1139" i="7" s="1"/>
  <c r="K1138" i="7" s="1"/>
  <c r="K300" i="7" l="1"/>
  <c r="K110" i="7"/>
  <c r="K162" i="7"/>
  <c r="K1264" i="7" l="1"/>
  <c r="K711" i="7"/>
  <c r="K1469" i="7" l="1"/>
  <c r="K1411" i="7" l="1"/>
  <c r="K1409" i="7"/>
  <c r="K511" i="7" l="1"/>
  <c r="K510" i="7" s="1"/>
  <c r="K509" i="7" s="1"/>
  <c r="K508" i="7" s="1"/>
  <c r="K458" i="7"/>
  <c r="K457" i="7" s="1"/>
  <c r="K456" i="7" s="1"/>
  <c r="K455" i="7" s="1"/>
  <c r="K454" i="7" s="1"/>
  <c r="K453" i="7" s="1"/>
  <c r="K601" i="7"/>
  <c r="K1150" i="7" l="1"/>
  <c r="K1149" i="7" s="1"/>
  <c r="K1148" i="7" s="1"/>
  <c r="K1099" i="7"/>
  <c r="K1046" i="7"/>
  <c r="K1407" i="7" l="1"/>
  <c r="K1405" i="7"/>
  <c r="K1403" i="7"/>
  <c r="K1401" i="7"/>
  <c r="K732" i="7" l="1"/>
  <c r="K531" i="7" l="1"/>
  <c r="K1136" i="7" l="1"/>
  <c r="K1135" i="7" s="1"/>
  <c r="K1134" i="7" s="1"/>
  <c r="K1133" i="7" s="1"/>
  <c r="K555" i="7"/>
  <c r="K501" i="7"/>
  <c r="K1163" i="7" l="1"/>
  <c r="K1127" i="7"/>
  <c r="K1126" i="7" s="1"/>
  <c r="K1131" i="7"/>
  <c r="K1369" i="7" l="1"/>
  <c r="K1368" i="7" s="1"/>
  <c r="K1367" i="7" s="1"/>
  <c r="K1366" i="7" s="1"/>
  <c r="K1365" i="7" s="1"/>
  <c r="K707" i="7" l="1"/>
  <c r="K709" i="7"/>
  <c r="K54" i="7" l="1"/>
  <c r="K989" i="7" l="1"/>
  <c r="K599" i="7"/>
  <c r="K598" i="7" s="1"/>
  <c r="K1145" i="7" l="1"/>
  <c r="K1144" i="7" s="1"/>
  <c r="K1143" i="7" s="1"/>
  <c r="K1142" i="7" s="1"/>
  <c r="K343" i="7" l="1"/>
  <c r="K342" i="7" s="1"/>
  <c r="K727" i="7"/>
  <c r="K1337" i="7"/>
  <c r="K1332" i="7" s="1"/>
  <c r="K1384" i="7" l="1"/>
  <c r="K1256" i="7"/>
  <c r="K620" i="7"/>
  <c r="K619" i="7" s="1"/>
  <c r="K618" i="7" s="1"/>
  <c r="K1110" i="7" l="1"/>
  <c r="K1467" i="7" l="1"/>
  <c r="K1340" i="7" l="1"/>
  <c r="K1266" i="7" l="1"/>
  <c r="K1466" i="7"/>
  <c r="K1465" i="7" s="1"/>
  <c r="K1464" i="7" s="1"/>
  <c r="K1463" i="7" s="1"/>
  <c r="K1462" i="7" s="1"/>
  <c r="K1105" i="7"/>
  <c r="K323" i="7" l="1"/>
  <c r="K773" i="7" l="1"/>
  <c r="K772" i="7" s="1"/>
  <c r="K771" i="7" s="1"/>
  <c r="K770" i="7" s="1"/>
  <c r="K769" i="7" s="1"/>
  <c r="K768" i="7" s="1"/>
  <c r="K1094" i="7" l="1"/>
  <c r="K1120" i="7"/>
  <c r="K1117" i="7"/>
  <c r="K1107" i="7"/>
  <c r="K684" i="7" l="1"/>
  <c r="K683" i="7" s="1"/>
  <c r="K682" i="7" l="1"/>
  <c r="K681" i="7" s="1"/>
  <c r="K789" i="7"/>
  <c r="K279" i="7" l="1"/>
  <c r="K278" i="7" s="1"/>
  <c r="K176" i="7"/>
  <c r="K179" i="7" l="1"/>
  <c r="K848" i="7" l="1"/>
  <c r="K553" i="7"/>
  <c r="K529" i="7"/>
  <c r="K528" i="7"/>
  <c r="K552" i="7" l="1"/>
  <c r="K551" i="7" s="1"/>
  <c r="K550" i="7" s="1"/>
  <c r="K549" i="7" s="1"/>
  <c r="K226" i="7"/>
  <c r="K225" i="7" s="1"/>
  <c r="K224" i="7" s="1"/>
  <c r="K223" i="7" s="1"/>
  <c r="K181" i="7" l="1"/>
  <c r="K178" i="7" l="1"/>
  <c r="K177" i="7" s="1"/>
  <c r="K167" i="7"/>
  <c r="K1392" i="7" l="1"/>
  <c r="K1391" i="7" s="1"/>
  <c r="K1390" i="7" s="1"/>
  <c r="K1260" i="7" l="1"/>
  <c r="K858" i="7"/>
  <c r="K830" i="7"/>
  <c r="K745" i="7"/>
  <c r="K491" i="7"/>
  <c r="K274" i="7"/>
  <c r="K359" i="7"/>
  <c r="K104" i="7"/>
  <c r="K197" i="7"/>
  <c r="K699" i="7"/>
  <c r="K697" i="7"/>
  <c r="K695" i="7"/>
  <c r="K758" i="7"/>
  <c r="K757" i="7" s="1"/>
  <c r="K756" i="7" s="1"/>
  <c r="K752" i="7"/>
  <c r="K720" i="7"/>
  <c r="K285" i="7"/>
  <c r="K287" i="7"/>
  <c r="K996" i="7" l="1"/>
  <c r="K995" i="7" s="1"/>
  <c r="K639" i="7"/>
  <c r="K270" i="7"/>
  <c r="K268" i="7"/>
  <c r="K291" i="7" l="1"/>
  <c r="K139" i="7"/>
  <c r="K138" i="7" s="1"/>
  <c r="K137" i="7" s="1"/>
  <c r="K136" i="7" s="1"/>
  <c r="K264" i="7"/>
  <c r="K232" i="7" l="1"/>
  <c r="K289" i="7"/>
  <c r="K284" i="7" s="1"/>
  <c r="K231" i="7" l="1"/>
  <c r="K230" i="7" s="1"/>
  <c r="K229" i="7" s="1"/>
  <c r="K228" i="7" s="1"/>
  <c r="K283" i="7"/>
  <c r="K282" i="7" s="1"/>
  <c r="K281" i="7" s="1"/>
  <c r="K1398" i="7"/>
  <c r="K1397" i="7" s="1"/>
  <c r="K1396" i="7" s="1"/>
  <c r="K1155" i="7"/>
  <c r="K1213" i="7"/>
  <c r="K1102" i="7"/>
  <c r="K992" i="7" l="1"/>
  <c r="K988" i="7" s="1"/>
  <c r="K999" i="7" l="1"/>
  <c r="K998" i="7" s="1"/>
  <c r="K866" i="7" l="1"/>
  <c r="K884" i="7" l="1"/>
  <c r="K810" i="7" l="1"/>
  <c r="K809" i="7" s="1"/>
  <c r="K516" i="7" l="1"/>
  <c r="K518" i="7"/>
  <c r="K515" i="7" l="1"/>
  <c r="K514" i="7" s="1"/>
  <c r="K513" i="7" s="1"/>
  <c r="K507" i="7" s="1"/>
  <c r="K882" i="7"/>
  <c r="K881" i="7" s="1"/>
  <c r="K704" i="7"/>
  <c r="K694" i="7" s="1"/>
  <c r="K307" i="7" l="1"/>
  <c r="K306" i="7" s="1"/>
  <c r="K305" i="7" s="1"/>
  <c r="K304" i="7" s="1"/>
  <c r="K272" i="7" l="1"/>
  <c r="K266" i="7"/>
  <c r="K263" i="7" l="1"/>
  <c r="K736" i="7"/>
  <c r="K1124" i="7" l="1"/>
  <c r="K1123" i="7" s="1"/>
  <c r="K563" i="7"/>
  <c r="K467" i="7"/>
  <c r="K1418" i="7"/>
  <c r="K1417" i="7" s="1"/>
  <c r="K1416" i="7" s="1"/>
  <c r="K1415" i="7" s="1"/>
  <c r="K1414" i="7" s="1"/>
  <c r="K1413" i="7" s="1"/>
  <c r="K713" i="7" l="1"/>
  <c r="K714" i="7"/>
  <c r="K1090" i="7" l="1"/>
  <c r="K1082" i="7" l="1"/>
  <c r="K561" i="7" l="1"/>
  <c r="K560" i="7" l="1"/>
  <c r="K559" i="7" s="1"/>
  <c r="K558" i="7" s="1"/>
  <c r="K557" i="7" s="1"/>
  <c r="K693" i="7" l="1"/>
  <c r="K692" i="7" s="1"/>
  <c r="K691" i="7" s="1"/>
  <c r="K1177" i="7" l="1"/>
  <c r="K1176" i="7" s="1"/>
  <c r="K1175" i="7" s="1"/>
  <c r="K1174" i="7" s="1"/>
  <c r="K1154" i="7"/>
  <c r="K1153" i="7" s="1"/>
  <c r="K1147" i="7" s="1"/>
  <c r="K1395" i="7" l="1"/>
  <c r="K1394" i="7" s="1"/>
  <c r="K1487" i="7"/>
  <c r="K1008" i="7" l="1"/>
  <c r="K1007" i="7" s="1"/>
  <c r="K1006" i="7" s="1"/>
  <c r="K1299" i="7"/>
  <c r="K86" i="7" l="1"/>
  <c r="K85" i="7" s="1"/>
  <c r="K84" i="7" s="1"/>
  <c r="K83" i="7" s="1"/>
  <c r="K754" i="7"/>
  <c r="K751" i="7" l="1"/>
  <c r="K750" i="7" s="1"/>
  <c r="K742" i="7"/>
  <c r="K917" i="7"/>
  <c r="K916" i="7" s="1"/>
  <c r="K984" i="7"/>
  <c r="K1052" i="7"/>
  <c r="K1050" i="7"/>
  <c r="K1212" i="7"/>
  <c r="K1201" i="7"/>
  <c r="K1172" i="7"/>
  <c r="K1171" i="7" s="1"/>
  <c r="K1093" i="7"/>
  <c r="K1043" i="7"/>
  <c r="K1042" i="7" s="1"/>
  <c r="K1208" i="7"/>
  <c r="K1207" i="7" s="1"/>
  <c r="K1199" i="7"/>
  <c r="K1088" i="7"/>
  <c r="K1205" i="7"/>
  <c r="K1040" i="7"/>
  <c r="K1037" i="7" s="1"/>
  <c r="K1045" i="7" l="1"/>
  <c r="K1116" i="7"/>
  <c r="K1087" i="7"/>
  <c r="K1198" i="7"/>
  <c r="K1380" i="7" l="1"/>
  <c r="K1246" i="7"/>
  <c r="K1081" i="7"/>
  <c r="K1169" i="7"/>
  <c r="K1168" i="7" s="1"/>
  <c r="K1167" i="7" l="1"/>
  <c r="K1166" i="7" s="1"/>
  <c r="K1165" i="7" s="1"/>
  <c r="K939" i="7"/>
  <c r="K730" i="7" l="1"/>
  <c r="K465" i="7" l="1"/>
  <c r="K464" i="7" l="1"/>
  <c r="K463" i="7" s="1"/>
  <c r="K219" i="7"/>
  <c r="K218" i="7" l="1"/>
  <c r="K217" i="7" s="1"/>
  <c r="K216" i="7" s="1"/>
  <c r="K215" i="7" s="1"/>
  <c r="K97" i="7"/>
  <c r="K1460" i="7" l="1"/>
  <c r="K1459" i="7" s="1"/>
  <c r="K1458" i="7" s="1"/>
  <c r="K1457" i="7" s="1"/>
  <c r="K1456" i="7" s="1"/>
  <c r="K1455" i="7" s="1"/>
  <c r="K1114" i="7"/>
  <c r="K1112" i="7"/>
  <c r="K1069" i="7"/>
  <c r="K1068" i="7" s="1"/>
  <c r="K1067" i="7" s="1"/>
  <c r="K1066" i="7" s="1"/>
  <c r="K1161" i="7"/>
  <c r="K1160" i="7" l="1"/>
  <c r="K1159" i="7" s="1"/>
  <c r="K1158" i="7" s="1"/>
  <c r="K1098" i="7"/>
  <c r="K677" i="7"/>
  <c r="K493" i="7"/>
  <c r="K499" i="7"/>
  <c r="K497" i="7"/>
  <c r="K175" i="7"/>
  <c r="K174" i="7" s="1"/>
  <c r="K173" i="7" s="1"/>
  <c r="K172" i="7" s="1"/>
  <c r="K171" i="7" s="1"/>
  <c r="K59" i="7"/>
  <c r="K490" i="7" l="1"/>
  <c r="K1080" i="7"/>
  <c r="K1079" i="7" s="1"/>
  <c r="K1078" i="7" s="1"/>
  <c r="K489" i="7" l="1"/>
  <c r="K488" i="7" s="1"/>
  <c r="K487" i="7" s="1"/>
  <c r="K486" i="7" s="1"/>
  <c r="K906" i="7"/>
  <c r="K889" i="7" l="1"/>
  <c r="K888" i="7" s="1"/>
  <c r="K887" i="7" s="1"/>
  <c r="K886" i="7" s="1"/>
  <c r="K815" i="7"/>
  <c r="K814" i="7" s="1"/>
  <c r="K813" i="7" s="1"/>
  <c r="K812" i="7" s="1"/>
  <c r="K805" i="7" l="1"/>
  <c r="K355" i="7"/>
  <c r="K354" i="7" s="1"/>
  <c r="K353" i="7" s="1"/>
  <c r="K352" i="7" s="1"/>
  <c r="K946" i="7" l="1"/>
  <c r="K1060" i="7" l="1"/>
  <c r="K1059" i="7" s="1"/>
  <c r="K1058" i="7" s="1"/>
  <c r="K115" i="7" l="1"/>
  <c r="K114" i="7" s="1"/>
  <c r="K113" i="7" s="1"/>
  <c r="K123" i="7" l="1"/>
  <c r="K958" i="7" l="1"/>
  <c r="K571" i="7"/>
  <c r="K976" i="7" l="1"/>
  <c r="K134" i="7" l="1"/>
  <c r="K133" i="7" s="1"/>
  <c r="K132" i="7" s="1"/>
  <c r="K131" i="7" s="1"/>
  <c r="K340" i="7"/>
  <c r="K339" i="7" s="1"/>
  <c r="K983" i="7" l="1"/>
  <c r="K1280" i="7" l="1"/>
  <c r="K1279" i="7" s="1"/>
  <c r="K1278" i="7" s="1"/>
  <c r="K322" i="7" l="1"/>
  <c r="K321" i="7" s="1"/>
  <c r="K320" i="7" s="1"/>
  <c r="K319" i="7" s="1"/>
  <c r="K318" i="7" s="1"/>
  <c r="K954" i="7" l="1"/>
  <c r="K953" i="7" s="1"/>
  <c r="K791" i="7" l="1"/>
  <c r="K154" i="7" l="1"/>
  <c r="K525" i="7" l="1"/>
  <c r="K243" i="7" l="1"/>
  <c r="K240" i="7" l="1"/>
  <c r="K239" i="7" s="1"/>
  <c r="K238" i="7" s="1"/>
  <c r="K1033" i="7"/>
  <c r="K1343" i="7" l="1"/>
  <c r="K908" i="7"/>
  <c r="K903" i="7" s="1"/>
  <c r="K834" i="7"/>
  <c r="K793" i="7"/>
  <c r="K1453" i="7" l="1"/>
  <c r="K1452" i="7" s="1"/>
  <c r="K158" i="7" l="1"/>
  <c r="K1449" i="7" l="1"/>
  <c r="K1311" i="7"/>
  <c r="K1310" i="7" s="1"/>
  <c r="K1309" i="7" s="1"/>
  <c r="K1308" i="7" s="1"/>
  <c r="K1307" i="7" s="1"/>
  <c r="K153" i="7"/>
  <c r="K81" i="7" l="1"/>
  <c r="K80" i="7" s="1"/>
  <c r="K79" i="7" s="1"/>
  <c r="K78" i="7" s="1"/>
  <c r="K832" i="7" l="1"/>
  <c r="K1004" i="7" l="1"/>
  <c r="K1003" i="7" s="1"/>
  <c r="K1002" i="7" s="1"/>
  <c r="K1001" i="7" s="1"/>
  <c r="K1219" i="7"/>
  <c r="K1218" i="7" s="1"/>
  <c r="K1217" i="7" s="1"/>
  <c r="K1348" i="7"/>
  <c r="K1347" i="7" s="1"/>
  <c r="K1346" i="7" s="1"/>
  <c r="K569" i="7" l="1"/>
  <c r="K568" i="7" s="1"/>
  <c r="K567" i="7" l="1"/>
  <c r="K566" i="7" s="1"/>
  <c r="K565" i="7" s="1"/>
  <c r="K548" i="7" s="1"/>
  <c r="K610" i="7" l="1"/>
  <c r="K609" i="7" s="1"/>
  <c r="K166" i="7" l="1"/>
  <c r="K1519" i="7" l="1"/>
  <c r="K1516" i="7"/>
  <c r="K1513" i="7"/>
  <c r="K1507" i="7"/>
  <c r="K1505" i="7"/>
  <c r="K1503" i="7"/>
  <c r="K1500" i="7"/>
  <c r="K1497" i="7"/>
  <c r="K1494" i="7"/>
  <c r="K1484" i="7"/>
  <c r="K1483" i="7" s="1"/>
  <c r="K1476" i="7"/>
  <c r="K1475" i="7" s="1"/>
  <c r="K1474" i="7" s="1"/>
  <c r="K1473" i="7" s="1"/>
  <c r="K1472" i="7" s="1"/>
  <c r="K1471" i="7" s="1"/>
  <c r="K1448" i="7"/>
  <c r="K1446" i="7"/>
  <c r="K1445" i="7" s="1"/>
  <c r="K1443" i="7"/>
  <c r="K1442" i="7" s="1"/>
  <c r="K1440" i="7"/>
  <c r="K1438" i="7"/>
  <c r="K1433" i="7"/>
  <c r="K1425" i="7"/>
  <c r="K1424" i="7" s="1"/>
  <c r="K1423" i="7" s="1"/>
  <c r="K1422" i="7" s="1"/>
  <c r="K1421" i="7" s="1"/>
  <c r="K1420" i="7" s="1"/>
  <c r="K1388" i="7"/>
  <c r="K1386" i="7"/>
  <c r="K1376" i="7"/>
  <c r="K1362" i="7"/>
  <c r="K1358" i="7"/>
  <c r="K1352" i="7"/>
  <c r="K1351" i="7" s="1"/>
  <c r="K1350" i="7" s="1"/>
  <c r="K1345" i="7" s="1"/>
  <c r="K1339" i="7"/>
  <c r="K1331" i="7" s="1"/>
  <c r="K1330" i="7" s="1"/>
  <c r="K1327" i="7"/>
  <c r="K1326" i="7" s="1"/>
  <c r="K1318" i="7"/>
  <c r="K1303" i="7"/>
  <c r="K1302" i="7" s="1"/>
  <c r="K1301" i="7" s="1"/>
  <c r="K1294" i="7"/>
  <c r="K1290" i="7"/>
  <c r="K1284" i="7"/>
  <c r="K1283" i="7" s="1"/>
  <c r="K1282" i="7" s="1"/>
  <c r="K1277" i="7" s="1"/>
  <c r="K1272" i="7"/>
  <c r="K1271" i="7" s="1"/>
  <c r="K1270" i="7" s="1"/>
  <c r="K1268" i="7"/>
  <c r="K1262" i="7"/>
  <c r="K1251" i="7"/>
  <c r="K1239" i="7"/>
  <c r="K1238" i="7" s="1"/>
  <c r="K1237" i="7" s="1"/>
  <c r="K1236" i="7" s="1"/>
  <c r="K1235" i="7" s="1"/>
  <c r="K1234" i="7" s="1"/>
  <c r="K1231" i="7"/>
  <c r="K1230" i="7" s="1"/>
  <c r="K1229" i="7" s="1"/>
  <c r="K1228" i="7" s="1"/>
  <c r="K1227" i="7" s="1"/>
  <c r="K1226" i="7" s="1"/>
  <c r="K1223" i="7"/>
  <c r="K1222" i="7" s="1"/>
  <c r="K1221" i="7" s="1"/>
  <c r="K1216" i="7" s="1"/>
  <c r="K1196" i="7"/>
  <c r="K1189" i="7" s="1"/>
  <c r="K1187" i="7"/>
  <c r="K1183" i="7"/>
  <c r="K1075" i="7"/>
  <c r="K1074" i="7" s="1"/>
  <c r="K1073" i="7" s="1"/>
  <c r="K1072" i="7" s="1"/>
  <c r="K1071" i="7" s="1"/>
  <c r="K1064" i="7"/>
  <c r="K1063" i="7" s="1"/>
  <c r="K1062" i="7" s="1"/>
  <c r="K1057" i="7" s="1"/>
  <c r="K1031" i="7"/>
  <c r="K1030" i="7" s="1"/>
  <c r="K1029" i="7" s="1"/>
  <c r="K1024" i="7"/>
  <c r="K1023" i="7" s="1"/>
  <c r="K1022" i="7" s="1"/>
  <c r="K1021" i="7" s="1"/>
  <c r="K1020" i="7" s="1"/>
  <c r="K1019" i="7" s="1"/>
  <c r="K1015" i="7"/>
  <c r="K1014" i="7" s="1"/>
  <c r="K966" i="7"/>
  <c r="K964" i="7"/>
  <c r="K962" i="7"/>
  <c r="K950" i="7"/>
  <c r="K948" i="7"/>
  <c r="K944" i="7"/>
  <c r="K935" i="7"/>
  <c r="K981" i="7"/>
  <c r="K978" i="7"/>
  <c r="K971" i="7"/>
  <c r="K969" i="7"/>
  <c r="K929" i="7"/>
  <c r="K928" i="7" s="1"/>
  <c r="K923" i="7"/>
  <c r="K922" i="7" s="1"/>
  <c r="K921" i="7" s="1"/>
  <c r="K920" i="7" s="1"/>
  <c r="K911" i="7"/>
  <c r="K910" i="7" s="1"/>
  <c r="K914" i="7"/>
  <c r="K913" i="7" s="1"/>
  <c r="K898" i="7"/>
  <c r="K897" i="7" s="1"/>
  <c r="K896" i="7" s="1"/>
  <c r="K894" i="7"/>
  <c r="K893" i="7" s="1"/>
  <c r="K892" i="7" s="1"/>
  <c r="K879" i="7"/>
  <c r="K878" i="7" s="1"/>
  <c r="K868" i="7"/>
  <c r="K864" i="7"/>
  <c r="K862" i="7"/>
  <c r="K860" i="7"/>
  <c r="K854" i="7"/>
  <c r="K852" i="7"/>
  <c r="K850" i="7"/>
  <c r="K845" i="7"/>
  <c r="K843" i="7"/>
  <c r="K841" i="7"/>
  <c r="K839" i="7"/>
  <c r="K876" i="7"/>
  <c r="K875" i="7" s="1"/>
  <c r="K871" i="7"/>
  <c r="K870" i="7" s="1"/>
  <c r="K836" i="7"/>
  <c r="K829" i="7" s="1"/>
  <c r="K824" i="7"/>
  <c r="K823" i="7" s="1"/>
  <c r="K822" i="7" s="1"/>
  <c r="K820" i="7"/>
  <c r="K819" i="7" s="1"/>
  <c r="K818" i="7" s="1"/>
  <c r="K807" i="7"/>
  <c r="K804" i="7" s="1"/>
  <c r="K802" i="7"/>
  <c r="K800" i="7"/>
  <c r="K798" i="7"/>
  <c r="K795" i="7"/>
  <c r="K788" i="7" s="1"/>
  <c r="K781" i="7"/>
  <c r="K780" i="7" s="1"/>
  <c r="K779" i="7" s="1"/>
  <c r="K778" i="7" s="1"/>
  <c r="K766" i="7"/>
  <c r="K765" i="7" s="1"/>
  <c r="K764" i="7" s="1"/>
  <c r="K763" i="7" s="1"/>
  <c r="K762" i="7" s="1"/>
  <c r="K761" i="7" s="1"/>
  <c r="K744" i="7"/>
  <c r="K740" i="7"/>
  <c r="K724" i="7"/>
  <c r="K722" i="7"/>
  <c r="K674" i="7"/>
  <c r="K667" i="7"/>
  <c r="K666" i="7" s="1"/>
  <c r="K665" i="7" s="1"/>
  <c r="K664" i="7" s="1"/>
  <c r="K663" i="7" s="1"/>
  <c r="K662" i="7" s="1"/>
  <c r="K660" i="7"/>
  <c r="K659" i="7" s="1"/>
  <c r="K655" i="7"/>
  <c r="K654" i="7" s="1"/>
  <c r="K652" i="7"/>
  <c r="K645" i="7"/>
  <c r="K627" i="7"/>
  <c r="K626" i="7" s="1"/>
  <c r="K625" i="7" s="1"/>
  <c r="K624" i="7" s="1"/>
  <c r="K623" i="7" s="1"/>
  <c r="K622" i="7" s="1"/>
  <c r="K614" i="7"/>
  <c r="K613" i="7" s="1"/>
  <c r="K605" i="7"/>
  <c r="K604" i="7" s="1"/>
  <c r="K596" i="7"/>
  <c r="K594" i="7"/>
  <c r="K592" i="7"/>
  <c r="K588" i="7"/>
  <c r="K585" i="7"/>
  <c r="K583" i="7"/>
  <c r="K579" i="7"/>
  <c r="K546" i="7"/>
  <c r="K545" i="7" s="1"/>
  <c r="K544" i="7" s="1"/>
  <c r="K543" i="7" s="1"/>
  <c r="K542" i="7" s="1"/>
  <c r="K527" i="7"/>
  <c r="K524" i="7" s="1"/>
  <c r="K484" i="7"/>
  <c r="K480" i="7"/>
  <c r="K477" i="7"/>
  <c r="K473" i="7"/>
  <c r="K450" i="7"/>
  <c r="K449" i="7" s="1"/>
  <c r="K448" i="7" s="1"/>
  <c r="K447" i="7" s="1"/>
  <c r="K446" i="7" s="1"/>
  <c r="K445" i="7" s="1"/>
  <c r="K443" i="7"/>
  <c r="K442" i="7" s="1"/>
  <c r="K441" i="7" s="1"/>
  <c r="K440" i="7" s="1"/>
  <c r="K439" i="7" s="1"/>
  <c r="K438" i="7" s="1"/>
  <c r="K432" i="7"/>
  <c r="K424" i="7"/>
  <c r="K423" i="7" s="1"/>
  <c r="K420" i="7"/>
  <c r="K419" i="7" s="1"/>
  <c r="K418" i="7" s="1"/>
  <c r="K417" i="7" s="1"/>
  <c r="K412" i="7"/>
  <c r="K411" i="7" s="1"/>
  <c r="K410" i="7" s="1"/>
  <c r="K409" i="7" s="1"/>
  <c r="K408" i="7" s="1"/>
  <c r="K407" i="7" s="1"/>
  <c r="K404" i="7"/>
  <c r="K403" i="7" s="1"/>
  <c r="K402" i="7" s="1"/>
  <c r="K401" i="7" s="1"/>
  <c r="K400" i="7" s="1"/>
  <c r="K399" i="7" s="1"/>
  <c r="K397" i="7"/>
  <c r="K396" i="7" s="1"/>
  <c r="K395" i="7" s="1"/>
  <c r="K394" i="7" s="1"/>
  <c r="K393" i="7" s="1"/>
  <c r="K392" i="7" s="1"/>
  <c r="K390" i="7"/>
  <c r="K388" i="7"/>
  <c r="K382" i="7"/>
  <c r="K375" i="7"/>
  <c r="K374" i="7" s="1"/>
  <c r="K373" i="7" s="1"/>
  <c r="K372" i="7" s="1"/>
  <c r="K358" i="7"/>
  <c r="K357" i="7" s="1"/>
  <c r="K351" i="7" s="1"/>
  <c r="K349" i="7"/>
  <c r="K348" i="7" s="1"/>
  <c r="K347" i="7" s="1"/>
  <c r="K346" i="7" s="1"/>
  <c r="K345" i="7" s="1"/>
  <c r="K337" i="7"/>
  <c r="K336" i="7" s="1"/>
  <c r="K331" i="7"/>
  <c r="K330" i="7"/>
  <c r="K329" i="7" s="1"/>
  <c r="K328" i="7" s="1"/>
  <c r="K327" i="7" s="1"/>
  <c r="K316" i="7"/>
  <c r="K315" i="7" s="1"/>
  <c r="K314" i="7" s="1"/>
  <c r="K313" i="7" s="1"/>
  <c r="K303" i="7" s="1"/>
  <c r="K298" i="7"/>
  <c r="K257" i="7"/>
  <c r="K256" i="7" s="1"/>
  <c r="K255" i="7" s="1"/>
  <c r="K253" i="7"/>
  <c r="K252" i="7" s="1"/>
  <c r="K251" i="7" s="1"/>
  <c r="K248" i="7"/>
  <c r="K247" i="7" s="1"/>
  <c r="K246" i="7" s="1"/>
  <c r="K245" i="7" s="1"/>
  <c r="K196" i="7"/>
  <c r="K195" i="7" s="1"/>
  <c r="K194" i="7" s="1"/>
  <c r="K186" i="7"/>
  <c r="K185" i="7" s="1"/>
  <c r="K184" i="7" s="1"/>
  <c r="K183" i="7" s="1"/>
  <c r="K170" i="7" s="1"/>
  <c r="K161" i="7"/>
  <c r="K160" i="7" s="1"/>
  <c r="K144" i="7"/>
  <c r="K143" i="7" s="1"/>
  <c r="K142" i="7" s="1"/>
  <c r="K141" i="7" s="1"/>
  <c r="K122" i="7"/>
  <c r="K121" i="7" s="1"/>
  <c r="K118" i="7"/>
  <c r="K117" i="7" s="1"/>
  <c r="K108" i="7"/>
  <c r="K106" i="7"/>
  <c r="K91" i="7"/>
  <c r="K90" i="7" s="1"/>
  <c r="K75" i="7"/>
  <c r="K74" i="7" s="1"/>
  <c r="K73" i="7" s="1"/>
  <c r="K72" i="7" s="1"/>
  <c r="K64" i="7"/>
  <c r="K61" i="7"/>
  <c r="K48" i="7"/>
  <c r="K47" i="7" s="1"/>
  <c r="K39" i="7"/>
  <c r="K38" i="7" s="1"/>
  <c r="K37" i="7" s="1"/>
  <c r="K36" i="7" s="1"/>
  <c r="K33" i="7"/>
  <c r="K32" i="7" s="1"/>
  <c r="K31" i="7" s="1"/>
  <c r="K30" i="7" s="1"/>
  <c r="K25" i="7"/>
  <c r="K24" i="7" s="1"/>
  <c r="K902" i="7" l="1"/>
  <c r="K1357" i="7"/>
  <c r="K1356" i="7" s="1"/>
  <c r="K1355" i="7" s="1"/>
  <c r="K1354" i="7" s="1"/>
  <c r="L579" i="7"/>
  <c r="K847" i="7"/>
  <c r="K1013" i="7"/>
  <c r="K1012" i="7" s="1"/>
  <c r="K1011" i="7" s="1"/>
  <c r="K1010" i="7" s="1"/>
  <c r="K927" i="7"/>
  <c r="K926" i="7" s="1"/>
  <c r="K925" i="7" s="1"/>
  <c r="K112" i="7"/>
  <c r="K797" i="7"/>
  <c r="K193" i="7"/>
  <c r="K188" i="7" s="1"/>
  <c r="K1325" i="7"/>
  <c r="K1324" i="7" s="1"/>
  <c r="K1323" i="7" s="1"/>
  <c r="K1329" i="7"/>
  <c r="K1317" i="7"/>
  <c r="K1316" i="7" s="1"/>
  <c r="K1315" i="7" s="1"/>
  <c r="K1314" i="7" s="1"/>
  <c r="K1313" i="7" s="1"/>
  <c r="K431" i="7"/>
  <c r="K430" i="7" s="1"/>
  <c r="K429" i="7" s="1"/>
  <c r="K428" i="7" s="1"/>
  <c r="K777" i="7"/>
  <c r="K776" i="7" s="1"/>
  <c r="K157" i="7"/>
  <c r="K152" i="7" s="1"/>
  <c r="K151" i="7" s="1"/>
  <c r="K103" i="7"/>
  <c r="K89" i="7" s="1"/>
  <c r="K88" i="7" s="1"/>
  <c r="K297" i="7"/>
  <c r="K296" i="7" s="1"/>
  <c r="K295" i="7" s="1"/>
  <c r="K294" i="7" s="1"/>
  <c r="K293" i="7" s="1"/>
  <c r="K262" i="7" s="1"/>
  <c r="K261" i="7" s="1"/>
  <c r="K260" i="7" s="1"/>
  <c r="K259" i="7" s="1"/>
  <c r="K1245" i="7"/>
  <c r="K1244" i="7" s="1"/>
  <c r="K1243" i="7" s="1"/>
  <c r="K1242" i="7" s="1"/>
  <c r="K587" i="7"/>
  <c r="K1375" i="7"/>
  <c r="K1374" i="7" s="1"/>
  <c r="K1373" i="7" s="1"/>
  <c r="K719" i="7"/>
  <c r="K1432" i="7"/>
  <c r="K1431" i="7" s="1"/>
  <c r="K1430" i="7" s="1"/>
  <c r="K578" i="7"/>
  <c r="K735" i="7"/>
  <c r="K1482" i="7"/>
  <c r="K381" i="7"/>
  <c r="K380" i="7" s="1"/>
  <c r="K634" i="7"/>
  <c r="K673" i="7"/>
  <c r="K672" i="7" s="1"/>
  <c r="K671" i="7" s="1"/>
  <c r="K670" i="7" s="1"/>
  <c r="K669" i="7" s="1"/>
  <c r="K58" i="7"/>
  <c r="K46" i="7" s="1"/>
  <c r="K35" i="7" s="1"/>
  <c r="K23" i="7"/>
  <c r="K22" i="7" s="1"/>
  <c r="K975" i="7"/>
  <c r="K335" i="7"/>
  <c r="K334" i="7" s="1"/>
  <c r="K333" i="7" s="1"/>
  <c r="K302" i="7"/>
  <c r="K968" i="7"/>
  <c r="K1493" i="7"/>
  <c r="K1492" i="7" s="1"/>
  <c r="K1491" i="7" s="1"/>
  <c r="K1490" i="7" s="1"/>
  <c r="K1512" i="7"/>
  <c r="K1511" i="7" s="1"/>
  <c r="K1510" i="7" s="1"/>
  <c r="K1509" i="7" s="1"/>
  <c r="K472" i="7"/>
  <c r="K603" i="7"/>
  <c r="K1289" i="7"/>
  <c r="K1288" i="7" s="1"/>
  <c r="K1287" i="7" s="1"/>
  <c r="K479" i="7"/>
  <c r="K612" i="7"/>
  <c r="K934" i="7"/>
  <c r="K961" i="7"/>
  <c r="K387" i="7"/>
  <c r="K386" i="7" s="1"/>
  <c r="K385" i="7" s="1"/>
  <c r="K384" i="7" s="1"/>
  <c r="K817" i="7"/>
  <c r="K891" i="7"/>
  <c r="K250" i="7"/>
  <c r="K237" i="7" s="1"/>
  <c r="K201" i="7" s="1"/>
  <c r="K422" i="7"/>
  <c r="K416" i="7" s="1"/>
  <c r="K838" i="7"/>
  <c r="K1182" i="7"/>
  <c r="K523" i="7"/>
  <c r="K522" i="7" s="1"/>
  <c r="K521" i="7" s="1"/>
  <c r="K520" i="7" s="1"/>
  <c r="K828" i="7" l="1"/>
  <c r="K827" i="7" s="1"/>
  <c r="K826" i="7" s="1"/>
  <c r="K933" i="7"/>
  <c r="K932" i="7" s="1"/>
  <c r="K931" i="7" s="1"/>
  <c r="K787" i="7"/>
  <c r="K786" i="7" s="1"/>
  <c r="K77" i="7"/>
  <c r="K29" i="7" s="1"/>
  <c r="K1322" i="7"/>
  <c r="K1306" i="7" s="1"/>
  <c r="K415" i="7"/>
  <c r="K414" i="7" s="1"/>
  <c r="K21" i="7"/>
  <c r="K20" i="7" s="1"/>
  <c r="K1028" i="7"/>
  <c r="K1027" i="7" s="1"/>
  <c r="K577" i="7"/>
  <c r="K1181" i="7"/>
  <c r="K1180" i="7" s="1"/>
  <c r="K326" i="7"/>
  <c r="K1481" i="7"/>
  <c r="K1480" i="7" s="1"/>
  <c r="K1479" i="7" s="1"/>
  <c r="K1372" i="7"/>
  <c r="K471" i="7"/>
  <c r="K470" i="7" s="1"/>
  <c r="K469" i="7" s="1"/>
  <c r="K1429" i="7"/>
  <c r="K1428" i="7" s="1"/>
  <c r="K1427" i="7" s="1"/>
  <c r="K901" i="7"/>
  <c r="K900" i="7" s="1"/>
  <c r="K371" i="7"/>
  <c r="K370" i="7" s="1"/>
  <c r="K1489" i="7"/>
  <c r="K462" i="7"/>
  <c r="K461" i="7" s="1"/>
  <c r="K718" i="7"/>
  <c r="K717" i="7" s="1"/>
  <c r="L787" i="7" l="1"/>
  <c r="M788" i="7" s="1"/>
  <c r="K785" i="7"/>
  <c r="K784" i="7" s="1"/>
  <c r="K775" i="7" s="1"/>
  <c r="K576" i="7"/>
  <c r="K575" i="7" s="1"/>
  <c r="K574" i="7" s="1"/>
  <c r="K573" i="7" s="1"/>
  <c r="K1478" i="7"/>
  <c r="K1371" i="7"/>
  <c r="K1364" i="7" s="1"/>
  <c r="K460" i="7"/>
  <c r="K452" i="7" s="1"/>
  <c r="K716" i="7"/>
  <c r="K1179" i="7"/>
  <c r="K1077" i="7" s="1"/>
  <c r="K28" i="7"/>
  <c r="K1026" i="7"/>
  <c r="K680" i="7" l="1"/>
  <c r="K679" i="7" s="1"/>
  <c r="K1018" i="7"/>
  <c r="K1298" i="7"/>
  <c r="K1297" i="7" s="1"/>
  <c r="K1296" i="7" s="1"/>
  <c r="K1286" i="7" s="1"/>
  <c r="K1241" i="7" s="1"/>
  <c r="K1225" i="7" s="1"/>
  <c r="K648" i="7"/>
  <c r="K647" i="7" s="1"/>
  <c r="K633" i="7" s="1"/>
  <c r="K632" i="7" s="1"/>
  <c r="K631" i="7" s="1"/>
  <c r="K630" i="7" s="1"/>
  <c r="K629" i="7" s="1"/>
  <c r="K19" i="7" l="1"/>
</calcChain>
</file>

<file path=xl/comments1.xml><?xml version="1.0" encoding="utf-8"?>
<comments xmlns="http://schemas.openxmlformats.org/spreadsheetml/2006/main">
  <authors>
    <author>Гузий НН.</author>
  </authors>
  <commentList>
    <comment ref="K179" authorId="0">
      <text>
        <r>
          <rPr>
            <b/>
            <sz val="9"/>
            <color indexed="81"/>
            <rFont val="Tahoma"/>
            <family val="2"/>
            <charset val="204"/>
          </rPr>
          <t>Гузий НН.:</t>
        </r>
        <r>
          <rPr>
            <sz val="9"/>
            <color indexed="81"/>
            <rFont val="Tahoma"/>
            <family val="2"/>
            <charset val="204"/>
          </rPr>
          <t xml:space="preserve">
1611,9
</t>
        </r>
      </text>
    </comment>
    <comment ref="K747" authorId="0">
      <text>
        <r>
          <rPr>
            <b/>
            <sz val="9"/>
            <color indexed="81"/>
            <rFont val="Tahoma"/>
            <family val="2"/>
            <charset val="204"/>
          </rPr>
          <t>Гузий НН.:</t>
        </r>
        <r>
          <rPr>
            <sz val="9"/>
            <color indexed="81"/>
            <rFont val="Tahoma"/>
            <family val="2"/>
            <charset val="204"/>
          </rPr>
          <t xml:space="preserve">
4046,5
</t>
        </r>
      </text>
    </comment>
    <comment ref="K852" authorId="0">
      <text>
        <r>
          <rPr>
            <b/>
            <sz val="9"/>
            <color indexed="81"/>
            <rFont val="Tahoma"/>
            <family val="2"/>
            <charset val="204"/>
          </rPr>
          <t>Гузий НН.:</t>
        </r>
        <r>
          <rPr>
            <sz val="9"/>
            <color indexed="81"/>
            <rFont val="Tahoma"/>
            <family val="2"/>
            <charset val="204"/>
          </rPr>
          <t xml:space="preserve">
267,7
</t>
        </r>
      </text>
    </comment>
  </commentList>
</comments>
</file>

<file path=xl/comments2.xml><?xml version="1.0" encoding="utf-8"?>
<comments xmlns="http://schemas.openxmlformats.org/spreadsheetml/2006/main">
  <authors>
    <author>Гузий НН.</author>
  </authors>
  <commentList>
    <comment ref="K127" authorId="0">
      <text>
        <r>
          <rPr>
            <b/>
            <sz val="9"/>
            <color indexed="81"/>
            <rFont val="Tahoma"/>
            <family val="2"/>
            <charset val="204"/>
          </rPr>
          <t>Гузий НН.:</t>
        </r>
        <r>
          <rPr>
            <sz val="9"/>
            <color indexed="81"/>
            <rFont val="Tahoma"/>
            <family val="2"/>
            <charset val="204"/>
          </rPr>
          <t xml:space="preserve">
1611,9
</t>
        </r>
      </text>
    </comment>
    <comment ref="K504" authorId="0">
      <text>
        <r>
          <rPr>
            <b/>
            <sz val="9"/>
            <color indexed="81"/>
            <rFont val="Tahoma"/>
            <family val="2"/>
            <charset val="204"/>
          </rPr>
          <t>Гузий НН.:</t>
        </r>
        <r>
          <rPr>
            <sz val="9"/>
            <color indexed="81"/>
            <rFont val="Tahoma"/>
            <family val="2"/>
            <charset val="204"/>
          </rPr>
          <t xml:space="preserve">
4046,5
</t>
        </r>
      </text>
    </comment>
    <comment ref="K542" authorId="0">
      <text>
        <r>
          <rPr>
            <b/>
            <sz val="9"/>
            <color indexed="81"/>
            <rFont val="Tahoma"/>
            <family val="2"/>
            <charset val="204"/>
          </rPr>
          <t>Гузий НН.:</t>
        </r>
        <r>
          <rPr>
            <sz val="9"/>
            <color indexed="81"/>
            <rFont val="Tahoma"/>
            <family val="2"/>
            <charset val="204"/>
          </rPr>
          <t xml:space="preserve">
267,7
</t>
        </r>
      </text>
    </comment>
  </commentList>
</comments>
</file>

<file path=xl/sharedStrings.xml><?xml version="1.0" encoding="utf-8"?>
<sst xmlns="http://schemas.openxmlformats.org/spreadsheetml/2006/main" count="14138" uniqueCount="716">
  <si>
    <t>№ п/п</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</si>
  <si>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</si>
  <si>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</si>
  <si>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</si>
  <si>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</si>
  <si>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03</t>
  </si>
  <si>
    <t>04</t>
  </si>
  <si>
    <t>05</t>
  </si>
  <si>
    <t>07</t>
  </si>
  <si>
    <t>Другие общегосударственные вопросы</t>
  </si>
  <si>
    <t>14</t>
  </si>
  <si>
    <t xml:space="preserve">Национальная оборона </t>
  </si>
  <si>
    <t>Мобилизационная подготовка экономики</t>
  </si>
  <si>
    <t>Мероприятия по обеспечению мобилизационной готовности экономики</t>
  </si>
  <si>
    <t>Национальная безопасность и правоохранительная деятельность</t>
  </si>
  <si>
    <t>Национальная экономика</t>
  </si>
  <si>
    <t>Сельское хозяйство и рыболовство</t>
  </si>
  <si>
    <t>08</t>
  </si>
  <si>
    <t>Образование</t>
  </si>
  <si>
    <t>Молодежная политика и оздоровление детей</t>
  </si>
  <si>
    <t>Социальная политика</t>
  </si>
  <si>
    <t>10</t>
  </si>
  <si>
    <t>Межбюджетные трансферты</t>
  </si>
  <si>
    <t>11</t>
  </si>
  <si>
    <t>09</t>
  </si>
  <si>
    <t>Дошкольное образование</t>
  </si>
  <si>
    <t>Общее образование</t>
  </si>
  <si>
    <t>Другие вопросы в области образования</t>
  </si>
  <si>
    <t>Социальное обеспечение населения</t>
  </si>
  <si>
    <t>Охрана семьи и детства</t>
  </si>
  <si>
    <t>06</t>
  </si>
  <si>
    <t>РЗ</t>
  </si>
  <si>
    <t>ПР</t>
  </si>
  <si>
    <t>ЦСР</t>
  </si>
  <si>
    <t>ВР</t>
  </si>
  <si>
    <t>Код бюджетной классификации</t>
  </si>
  <si>
    <t>Вед</t>
  </si>
  <si>
    <t>Наименование</t>
  </si>
  <si>
    <t>ВСЕГО:</t>
  </si>
  <si>
    <t>13</t>
  </si>
  <si>
    <t>Жилищно-коммунальное хозяйство</t>
  </si>
  <si>
    <t>Пенсионное обеспечение</t>
  </si>
  <si>
    <t>Обеспечение деятельности финансовых, налоговых и таможенных органов и органов финансового (финансово-бюджетного) надзора</t>
  </si>
  <si>
    <t>Другие вопросы в области культуры, кинематографии</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</si>
  <si>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</si>
  <si>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Расходы на обеспечение функций муниципальных органов</t>
  </si>
  <si>
    <t>100</t>
  </si>
  <si>
    <t>200</t>
  </si>
  <si>
    <t>Иные бюджетные ассигнования</t>
  </si>
  <si>
    <t>800</t>
  </si>
  <si>
    <t>Осуществление отдельных полномочий Краснодарского края</t>
  </si>
  <si>
    <t>Финансовое обеспечение непредвиденных расходов</t>
  </si>
  <si>
    <t>400</t>
  </si>
  <si>
    <t>Социальное обеспечение и иные выплаты населению</t>
  </si>
  <si>
    <t>300</t>
  </si>
  <si>
    <t>700</t>
  </si>
  <si>
    <t>500</t>
  </si>
  <si>
    <t>600</t>
  </si>
  <si>
    <t xml:space="preserve">Расходы на обеспечение функций муниципальных органов </t>
  </si>
  <si>
    <t>Физическая культура и спорт</t>
  </si>
  <si>
    <t>Другие вопросы в области социальной политики</t>
  </si>
  <si>
    <t>Обеспечение деятельности представительного органа местного самоуправления</t>
  </si>
  <si>
    <t xml:space="preserve">Культура, кинематография </t>
  </si>
  <si>
    <t>Другие вопросы в области физической культуры и спорта</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</si>
  <si>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t>
  </si>
  <si>
    <t>Обеспечение деятельности администрации муниципального образования</t>
  </si>
  <si>
    <t>Транспорт</t>
  </si>
  <si>
    <t>Другие вопросы в области национальной экономики</t>
  </si>
  <si>
    <t>12</t>
  </si>
  <si>
    <t>Культура, кинематография</t>
  </si>
  <si>
    <t xml:space="preserve">08 </t>
  </si>
  <si>
    <t>(тыс. рублей)</t>
  </si>
  <si>
    <t>Капитальные вложения в объекты государственной (муниципальной) собственности</t>
  </si>
  <si>
    <t>Непрограммные расходы</t>
  </si>
  <si>
    <t>00</t>
  </si>
  <si>
    <t>00190</t>
  </si>
  <si>
    <t>Компенсационные расходы на выплаты депутатских полномочий</t>
  </si>
  <si>
    <t>60870</t>
  </si>
  <si>
    <t>52</t>
  </si>
  <si>
    <t>60910</t>
  </si>
  <si>
    <t>18</t>
  </si>
  <si>
    <t>24550</t>
  </si>
  <si>
    <t>00590</t>
  </si>
  <si>
    <t>99</t>
  </si>
  <si>
    <t>11530</t>
  </si>
  <si>
    <t>61650</t>
  </si>
  <si>
    <t>16</t>
  </si>
  <si>
    <t>1</t>
  </si>
  <si>
    <t>Повышение эффективности работы органов местного самоуправления и подведомственных организаций</t>
  </si>
  <si>
    <t>15</t>
  </si>
  <si>
    <t>24710</t>
  </si>
  <si>
    <t>Реализация основных направлений приоритетного национального проекта «Доступное и комфортное жилье - гражданам России»</t>
  </si>
  <si>
    <t>4</t>
  </si>
  <si>
    <t xml:space="preserve">Комплексное информационное обеспечение деятельности органов местного самоуправления </t>
  </si>
  <si>
    <t>24750</t>
  </si>
  <si>
    <t>19</t>
  </si>
  <si>
    <t>24590</t>
  </si>
  <si>
    <t>Процентные платежи по муниципальному долгу</t>
  </si>
  <si>
    <t>24430</t>
  </si>
  <si>
    <t>53</t>
  </si>
  <si>
    <t>10490</t>
  </si>
  <si>
    <t>54</t>
  </si>
  <si>
    <t>Своевременное оповещение и информирование населения, в том числе с использованием специализированных технических средств оповещения и информирования населения в местах массового пребывания людей, об угрозе возникновения чрезвычайных ситуаций межмуниципального и регионального характера</t>
  </si>
  <si>
    <t>Обеспечение системы образования Краснодарского края высококвалифицированными кадрами, создание механизмов мотивации педагогов к повышению качества работы и непрерывному профессиональному развитию</t>
  </si>
  <si>
    <t>60820</t>
  </si>
  <si>
    <t>Развитие современных механизмов, содержания и технологий дошкольного, общего и дополнительного образования. Формирование востребованной системы оценки качества образования и образовательных результатов</t>
  </si>
  <si>
    <t>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t>
  </si>
  <si>
    <t>60860</t>
  </si>
  <si>
    <t xml:space="preserve">Расходы на обеспечение деятельности (оказание услуг) подведомственных учреждений, в том числе муниципальным бюджетным и автономным учреждениям субсидий </t>
  </si>
  <si>
    <t>Реализация мер по специальной поддержке отдельных категорий обучающихся</t>
  </si>
  <si>
    <t>24400</t>
  </si>
  <si>
    <t>62370</t>
  </si>
  <si>
    <t>24410</t>
  </si>
  <si>
    <t>60710</t>
  </si>
  <si>
    <t>2</t>
  </si>
  <si>
    <t>Повышения качества обучения в муниципальных детско-юношеских спортивных школах</t>
  </si>
  <si>
    <t>60740</t>
  </si>
  <si>
    <t>Поддержка детей-сирот</t>
  </si>
  <si>
    <t>Предоставление субсидий бюджетным, автономным учреждениям и иным некоммерческим организациям</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</si>
  <si>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</si>
  <si>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</si>
  <si>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60070</t>
  </si>
  <si>
    <t>Организация и проведение аварийно-спасательных и других неотложных работ при чрезвычайных ситуациях</t>
  </si>
  <si>
    <t xml:space="preserve">Функционирование законодательных (представительных) органов государственной власти и представительных органов муниципальных образований </t>
  </si>
  <si>
    <t>20</t>
  </si>
  <si>
    <t>3</t>
  </si>
  <si>
    <t>Другие вопросы в области национальной безопасности и правоохранительной деятельности</t>
  </si>
  <si>
    <t>Повышение эффективности мер, направленных на обеспечение общественной безопасности, укреплению правопорядка и профилактики правонарушений</t>
  </si>
  <si>
    <t>Мероприятия по укреплению правопорядка, профилактике правонарушений, усилению борьбы с преступностью</t>
  </si>
  <si>
    <t>Организация и осуществление целенаправленной работы по профилактике распространения наркомании и связанных с ней правонарушений</t>
  </si>
  <si>
    <t xml:space="preserve">18 </t>
  </si>
  <si>
    <t>24540</t>
  </si>
  <si>
    <t>24560</t>
  </si>
  <si>
    <t>21620</t>
  </si>
  <si>
    <t>62500</t>
  </si>
  <si>
    <t>5</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</si>
  <si>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и обратно</t>
  </si>
  <si>
    <t>Частичная компенсация удорожания стоимости питания учащихся дневных муниципальных образовательных организаций</t>
  </si>
  <si>
    <t>24840</t>
  </si>
  <si>
    <t>Социальная выплата компенсационного характера, связанная с оплатой жилого помещения по договору найма (поднайма)</t>
  </si>
  <si>
    <t>24880</t>
  </si>
  <si>
    <t>Муниципальная программа «Защита населения и территории от чрезвычайных ситуаций, обеспечение пожарной безопасности»</t>
  </si>
  <si>
    <t>Дополнительное образование детей</t>
  </si>
  <si>
    <t>Другие вопросы в области жилищно-коммунального хозяйства</t>
  </si>
  <si>
    <t>Обеспечение деятельности управления ЖКХ и ТЭК</t>
  </si>
  <si>
    <t>24690</t>
  </si>
  <si>
    <t>Обеспечение деятельности муниципального бюджетного учреждения</t>
  </si>
  <si>
    <t>24810</t>
  </si>
  <si>
    <t>24470</t>
  </si>
  <si>
    <t>Физическое воспитание и физическое развитие граждан посредством организации и проведения (участия) физкультурных мероприятий и массовых спортивных мероприятий</t>
  </si>
  <si>
    <t>24480</t>
  </si>
  <si>
    <t>24800</t>
  </si>
  <si>
    <t>24680</t>
  </si>
  <si>
    <t>Создание муниципальной системы выявления, развития и поддержки одаренных детей и обеспечение условий их личностной, социальной самореализации и профессионального самоопределения</t>
  </si>
  <si>
    <t>Сумма</t>
  </si>
  <si>
    <t>ВЕДОМСТВЕННАЯ СТРУКТУРА</t>
  </si>
  <si>
    <t>21610</t>
  </si>
  <si>
    <t xml:space="preserve">Муниципальная программа «Содействие развитию гражданского общества и гармонизации межнациональных отношений» </t>
  </si>
  <si>
    <t>Подпрограмма «Жилище»</t>
  </si>
  <si>
    <t>Подпрограмма «Мероприятия по предупреждению и ликвидации чрезвычайных ситуаций, стихийных бедствий и их последствий»</t>
  </si>
  <si>
    <t>Подпрограмма «Обеспечение пожарной безопасности»</t>
  </si>
  <si>
    <t>Подпрограмма «Служба - 112»</t>
  </si>
  <si>
    <t>Муниципальная программа «Управление муниципальной собственностью»</t>
  </si>
  <si>
    <t>Реализация мероприятий муниципальной программы «Управление муниципальной собственностью»</t>
  </si>
  <si>
    <t>Финансирование расходных обязательств по заработной плате с учетом начислений АНО «Комбинат социального питания»</t>
  </si>
  <si>
    <t>Социальные выплаты, связанные с оплатой жилого помещения по договору найма (поднайма) педагогам учреждений дополнительного образования отрасли «Культура»</t>
  </si>
  <si>
    <t>Подпрограмма «Развитие детско-юношеского спорта»</t>
  </si>
  <si>
    <t>Подпрограмма «Развитие массового спорта»</t>
  </si>
  <si>
    <t>Подпрограмма «Обеспечение деятельности учреждений по реализации государственной политики в сфере физической культуры и спорта на муниципальном уровне»</t>
  </si>
  <si>
    <t>24900</t>
  </si>
  <si>
    <t>Укрепление межрегиональных и межмуниципальных отношений в области курортного дела и туризма</t>
  </si>
  <si>
    <t>Реализация мероприятий по Укреплению межрегиональных и межмуниципальных отношений в области курортного дела и туризма</t>
  </si>
  <si>
    <t>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</si>
  <si>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</si>
  <si>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Судебная система</t>
  </si>
  <si>
    <t>Осуществление отдельных государственных полномочий Краснодарского края по осуществлению регионального государственного жилищного надзора и лицензионного контроля</t>
  </si>
  <si>
    <t>60220</t>
  </si>
  <si>
    <t>Реализация мероприятий по обеспечению жильем молодых семей</t>
  </si>
  <si>
    <t>L4970</t>
  </si>
  <si>
    <t>Создание условий для поддержания благосостояния отдельных категорий граждан и повышение доступности социального обслуживания населения</t>
  </si>
  <si>
    <t>Культура</t>
  </si>
  <si>
    <t>24460</t>
  </si>
  <si>
    <t>17</t>
  </si>
  <si>
    <t>Повышение уровня доступности приоритетных объектов и услуг для инвалидов и маломобильных групп населения в муниципальном образовании</t>
  </si>
  <si>
    <t>Поддержка общественно полезных программ общественных объединений, направленных на формирование и укрепление гражданского общества</t>
  </si>
  <si>
    <t>24700</t>
  </si>
  <si>
    <t>Реализация мер популяризации среди детей и молодежи научнообразовательной и творческой деятельности, выявление талантливой молодежи</t>
  </si>
  <si>
    <t>24330</t>
  </si>
  <si>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 сирот и детей, оставшихся без попечения родителей, лиц из числа детей сирот и детей, оставшихся без попечения родителей, лиц, относившихся к категории детей сирот и детей, оставшихся без попечения родителей, подлежащих обеспечению жилыми помещениями</t>
  </si>
  <si>
    <t>24420</t>
  </si>
  <si>
    <t>24790</t>
  </si>
  <si>
    <t>Совершенствование противопожарной защиты населения и объектов инфраструктуры</t>
  </si>
  <si>
    <t>Муниципальная программа  «Защита населения и территории от чрезвычайных ситуаций, обеспечение пожарной безопасности»</t>
  </si>
  <si>
    <t>24640</t>
  </si>
  <si>
    <t>24360</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</si>
  <si>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</si>
  <si>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</si>
  <si>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</si>
  <si>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</si>
  <si>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</si>
  <si>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</si>
  <si>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Осуществление отдельных полномочий Краснодарского края по организации и осуществлению деятельности по опеке и попечительству в отношении несовершеннолетних</t>
  </si>
  <si>
    <t>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</si>
  <si>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21240</t>
  </si>
  <si>
    <t>Прочие выплаты по обязательствам муниципального образования</t>
  </si>
  <si>
    <t>24850</t>
  </si>
  <si>
    <t>24920</t>
  </si>
  <si>
    <t>24610</t>
  </si>
  <si>
    <t>24600</t>
  </si>
  <si>
    <t>S2820</t>
  </si>
  <si>
    <t>Осуществление отдельных государственных полномочий Краснодарского края по поддержке сельскохозяйственного производства</t>
  </si>
  <si>
    <t>Предоставление субсидий на учреждения деятельность которых приостановлена</t>
  </si>
  <si>
    <t>24370</t>
  </si>
  <si>
    <t>Обеспечение проведения независимой оценки качества условий осуществления образовательной деятельности</t>
  </si>
  <si>
    <t>Обеспечение жилыми помещениями детей-сирот и детей, оставшихся без попечения родителей, а также лиц из их числа</t>
  </si>
  <si>
    <t>Реализация мероприятий подпрограммы «Обеспечение пожарной безопасности» муниципальной программы «Защита населения и территории от чрезвычайных ситуаций, обеспечение пожарной безопасности»</t>
  </si>
  <si>
    <t>L3040</t>
  </si>
  <si>
    <t>26000</t>
  </si>
  <si>
    <t>Доведение до МРОТ отдельные категории работников</t>
  </si>
  <si>
    <t>S0470</t>
  </si>
  <si>
    <t>Защита населения и территории от чрезвычайных ситуаций природного и техногенного характера, пожарная безопасность</t>
  </si>
  <si>
    <t xml:space="preserve">расходов бюджета  муниципального образования </t>
  </si>
  <si>
    <t>Муниципальная программа «Содействие развитию гражданского общества и гармонизации межнациональных отношений»</t>
  </si>
  <si>
    <t>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 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t>
  </si>
  <si>
    <t>Реализация мероприятий подпрограммы «Грантовая поддержка общественных инициатив и мероприятий, направленных на формирование и укрепление гражданского общества, гражданской идентичности и развитие национальных культур» муниципальной программы «Содействие развитию гражданского общества и гармонизации межнациональных отношений»</t>
  </si>
  <si>
    <t xml:space="preserve">01 </t>
  </si>
  <si>
    <t>27000</t>
  </si>
  <si>
    <t>Федеральный проект  «Культурная среда»</t>
  </si>
  <si>
    <t>Государственная поддержка отрасли культуры</t>
  </si>
  <si>
    <t>24571</t>
  </si>
  <si>
    <t>Диспансеризация сотрудников отраслевых (функциональных) органов</t>
  </si>
  <si>
    <t>Профессиональная подготовка, переподготовка и повышение квалификации</t>
  </si>
  <si>
    <t>24572</t>
  </si>
  <si>
    <t>Обучение сотрудников отраслевых (функциональных) органов</t>
  </si>
  <si>
    <t>Укрепление материально-технической базы и оборотных средств отраслевых (функциональных) органов</t>
  </si>
  <si>
    <t>24574</t>
  </si>
  <si>
    <t>24573</t>
  </si>
  <si>
    <t>Приобретение системного программного обеспечения и техническое сопровождение программных продуктов</t>
  </si>
  <si>
    <t>S3550</t>
  </si>
  <si>
    <t>63540</t>
  </si>
  <si>
    <t>00591</t>
  </si>
  <si>
    <t>Обеспечение функционирования модели персонифицированного финансирования дополнительного образования детей</t>
  </si>
  <si>
    <t>69200</t>
  </si>
  <si>
    <t>69120</t>
  </si>
  <si>
    <t>69100</t>
  </si>
  <si>
    <t>69130</t>
  </si>
  <si>
    <t>69190</t>
  </si>
  <si>
    <t>69180</t>
  </si>
  <si>
    <t>Осуществление отдельных государственных полномочий Краснодарского края по организации и обеспечению отдыха и оздоровления детей (за исключением организации отдыха детей в каникулярное время)</t>
  </si>
  <si>
    <t>69170</t>
  </si>
  <si>
    <t>63640</t>
  </si>
  <si>
    <t>69110</t>
  </si>
  <si>
    <t>Осуществление отдельных государственных полномочий по выплате ежемесячных денежных средств на содержание детей, нуждающихся в особой заботе государства, переданных на патронатное воспитание</t>
  </si>
  <si>
    <t>69140</t>
  </si>
  <si>
    <t>Осуществление отдельных государственных полномочий по выплате ежемесячного вознаграждения, причитающегося патронатным воспитателям за оказание услуг по осуществлению патронатного воспитания и постинтернатного сопровождения</t>
  </si>
  <si>
    <t>69160</t>
  </si>
  <si>
    <t>Осуществление отдельных государственных полномочий по выплате единовременного пособия детям-сиротам и детям, оставшимся без попечения родителей, и лицам из их числа на государственную регистрацию права собственности (права пожизненного наследуемого владения), в том числе на оплату услуг, необходимых для ее осуществления, за исключением жилых помещений, приобретенных за счет средств краевого бюджета</t>
  </si>
  <si>
    <t>Коммунальное хозяйство</t>
  </si>
  <si>
    <t>S0100</t>
  </si>
  <si>
    <t>24980</t>
  </si>
  <si>
    <t>Организация бесплатного питания детей мобилизованных граждан</t>
  </si>
  <si>
    <t>Спорт высших достижений</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</si>
  <si>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(капитальный ремонт зданий и сооружений, благоустройство территорий, прилегающих к зданиям и сооружениям муниципальных образовательных организаций)</t>
  </si>
  <si>
    <t>S3410</t>
  </si>
  <si>
    <t>Финансирование расходных обязательств по укреплению материально-технической базы (технологического, холодильного, пищевого оборудования), мебель для школьных и детских столовых. Приобретение специализированного транспорта для осуществления подвоза горячего питания, а так же приобретение прочих материальных запасов</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</si>
  <si>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</si>
  <si>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Муниципальная программа «Обеспечение перевозок обучающихся в образовательных учреждениях и учреждениях социальной сферы»</t>
  </si>
  <si>
    <t>6</t>
  </si>
  <si>
    <t>Осуществление отдельных государственных полномочий Краснодарского края на выплату единовременного пособия на ремонт жилых помещений, принадлежащих детям-сиротам и детям, оставшимся без попечения родителей, и лицам из их числа на праве собственности, по окончании пребывания в образовательных и иных организациях, в том числе в организациях социального обслуживания граждан, приемных семьях, семьях опекунов (попечителей), а также по окончании службы в Вооруженных Силах Российской Федерации или по возвращении из учреждений, исполняющих наказание в виде лишения свободы, при их возвращении в указанные жилые помещения</t>
  </si>
  <si>
    <t>69150</t>
  </si>
  <si>
    <t>Резервные фонды</t>
  </si>
  <si>
    <t>L5190</t>
  </si>
  <si>
    <t>Обеспечение автономными дымовыми пожарными извещателями мест проживания малоимущих многодетных семей и семей, находящихся в трудной жизненной ситуации, в социально опасном положении</t>
  </si>
  <si>
    <t>R3032</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</si>
  <si>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</si>
  <si>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</si>
  <si>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А0820</t>
  </si>
  <si>
    <t>24670</t>
  </si>
  <si>
    <t xml:space="preserve">Муниципальная программа  «Содействие развитию гражданского общества и гармонизации межнациональных отношений» </t>
  </si>
  <si>
    <t>Финансирование расходных обязательств по укреплению материально-технической базы (приобретение оборудования и мебели)</t>
  </si>
  <si>
    <t>24390</t>
  </si>
  <si>
    <t>62980</t>
  </si>
  <si>
    <t>Дополнительная помощь местным бюджетам для решения социально значимых вопросов местного значения</t>
  </si>
  <si>
    <t>Предоставление мер социальной поддержки детям, родители (законные представители) которых участвуют в СВО на территории ЛНР, ДНР, Запорожской области, Херсонской области и Украины, осваивающие образовательные программы дополнительного образования в учреждениях дополнительного образования</t>
  </si>
  <si>
    <t>00592</t>
  </si>
  <si>
    <t>Подготовка документации по планировке территории (проекта планировки территории и проекта межевания территории) муниципальных образований Краснодарского края</t>
  </si>
  <si>
    <t>S0170</t>
  </si>
  <si>
    <t>А0470</t>
  </si>
  <si>
    <t>Переподготовка, повышение профессиональной квалификации, краткосрочные курсы, чтения, семинары для системы образования медицинских работников муниципальных дошкольных образовательных организаций, работников пищеблоков и прочих</t>
  </si>
  <si>
    <t>24340</t>
  </si>
  <si>
    <t>S0640</t>
  </si>
  <si>
    <t>Ремонт и укрепление материально 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t>
  </si>
  <si>
    <t>60960</t>
  </si>
  <si>
    <t>Осуществление отдельных государственных полномочий по строительству зданий, включая проектно-изыскательские работы, для размещения фельдшерско-акушерских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</si>
  <si>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Здравоохранение</t>
  </si>
  <si>
    <t>Амбулаторная помощь</t>
  </si>
  <si>
    <t>Развитие и поддержка одаренных детей</t>
  </si>
  <si>
    <t>24760</t>
  </si>
  <si>
    <t>Единовременная выплата для молодых педагогических работников</t>
  </si>
  <si>
    <t>21630</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</si>
  <si>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дополнительного образования в муниципальных образовательных организациях (проведение капитального ремонта зданий, помещений, сооружений, территорий, прилегающих к зданиям и сооружениям)</t>
  </si>
  <si>
    <t>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детей-инвалидов (инвалидов), не являющихся обучающимися с ограниченными возможностями здоровья, получающих основное общее и среднее общее образование)</t>
  </si>
  <si>
    <t>Осуществление отдельных государственных полномочий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t>
  </si>
  <si>
    <t>50500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</si>
  <si>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</si>
  <si>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</si>
  <si>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 xml:space="preserve">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
</t>
  </si>
  <si>
    <t>Обеспечение условий для развития физической культуры и массового спорта в части оплаты труда инструкторов по спорту</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</si>
  <si>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t>
  </si>
  <si>
    <t>Расходы на компенсационные выплаты работникам органов местного самоуправления и другие расходы, связанные с преобразованием муниципальных образований, упразднением поселений в соответствии со статьями 13 и 13(1) Федерального закона № 131-ФЗ</t>
  </si>
  <si>
    <t>00390</t>
  </si>
  <si>
    <t>Социальная поддержка отдельных категорий медицинских работников, работающих в государственных организациях</t>
  </si>
  <si>
    <t>25400</t>
  </si>
  <si>
    <t>24300</t>
  </si>
  <si>
    <t>Обеспечение учреждений социальной сферы приборами учета тепловой энергии</t>
  </si>
  <si>
    <t>24520</t>
  </si>
  <si>
    <t>Совет муниципального образования Туапсинский муниципальный округ Краснодарского края</t>
  </si>
  <si>
    <t>Исполнительно-распорядительный орган муниципального образования - администрация муниципального образования Туапсинский муниципальный округ Краснодарского края</t>
  </si>
  <si>
    <t>Обеспечение деятельности высшего органа исполнительной власти муниципального образования Туапсинский муниципальный округ Краснодарского края</t>
  </si>
  <si>
    <t>Глава муниципального образования  Туапсинский муниципальный округ Краснодарского края</t>
  </si>
  <si>
    <t>Муниципальная программа «Экономическое развитие»</t>
  </si>
  <si>
    <t xml:space="preserve"> Подпрограмма «Развитие агропромышленного комплекса»</t>
  </si>
  <si>
    <t>Поддержка сельскохозяйственного производства в Туапсинском муниципальном округе</t>
  </si>
  <si>
    <t>Обеспечение функционирования администрации муниципального образования Туапсинский муниципальный округ Краснодарского края</t>
  </si>
  <si>
    <t>Реализация мероприятий муниципальной программы «Территория комфортного проживания»</t>
  </si>
  <si>
    <t>Муниципальная программа «Функционирование органов местного самоуправления»</t>
  </si>
  <si>
    <t>Отдельные мероприятия муниципальной программы «Функционирование органов местного самоуправления»</t>
  </si>
  <si>
    <t>Подпрограмма «Гармонизация межнациональных отношений и развития национальных культур муниципального образования Туапсинский муниципальный округ»</t>
  </si>
  <si>
    <t>Создание условий для национально-культурного развития, обеспечения и приумножение духовного и культурного потенциала многонационального народа Туапсинского округа</t>
  </si>
  <si>
    <t>Реализация мероприятий подпрограммы «Гармонизация межнациональных отношений и развития национальных культур муниципального образования Туапсинский муниципальный округ» муниципальной программы «Содействие развитию гражданского общества и гармонизации межнациональных отношений»</t>
  </si>
  <si>
    <t>Подпрограмма «Укрепление единства российской нации на территории муниципального образования Туапсинский муниципальный округ»</t>
  </si>
  <si>
    <t>Реализация мероприятий подпрограммы «Укрепление единства российской нации на территории муниципального образования Туапсинский муниципальный округ» муниципальной программы «Содействие развитию гражданского общества и гармонизации межнациональных отношений»</t>
  </si>
  <si>
    <t>Подпрограмма «Грантовая поддержка общественных инициатив и мероприятий, направленных на формирование и укрепление гражданского общества»</t>
  </si>
  <si>
    <t xml:space="preserve">Муниципальная программа «Доступная среда» </t>
  </si>
  <si>
    <t xml:space="preserve">Отдельные мероприятия муниципальной программы «Доступная среда» </t>
  </si>
  <si>
    <t>Муниципальная программа  «Обеспечение безопасности населения»</t>
  </si>
  <si>
    <t>Подпрограмма «Поддержка социально ориентированных реестровых казачьих обществ Туапсинского муниципального округа, в том числе на осуществление деятельности по профилактике социально опасных форм поведения»</t>
  </si>
  <si>
    <t>Организация  казачьей деятельности на территории  Туапсинского муниципального округа</t>
  </si>
  <si>
    <t>Реализация мероприятий в отношении казачества в Туапсинском муниципальном округе</t>
  </si>
  <si>
    <t>Муниципальная программа «Развитие санаторно-курортного и туристского комплекса»</t>
  </si>
  <si>
    <t>Отдельные мероприятия муниципальной программы «Развитие санаторно-курортного и туристского комплекса»</t>
  </si>
  <si>
    <t>Участие в образовательных программах, направленных на повышение уровня привлекательности и популяризации курортов Туапсинского муниципального округа</t>
  </si>
  <si>
    <t>Непрограммные расходы органов исполнительной власти Туапсинского муниципального округа Краснодарского края</t>
  </si>
  <si>
    <t>Муниципальная программа «Обеспечение безопасности населения»</t>
  </si>
  <si>
    <t>Подпрограмма «Укрепление правопорядка, профилактика правонарушений, усиление борьбы с преступностью и противодействие коррупции в Туапсинском муниципальном округе»</t>
  </si>
  <si>
    <t>Реализация мероприятий  подпрограммы «Развитие агропромышленного комплекса»</t>
  </si>
  <si>
    <t>Подпрограмма «Формирование инвестиционной привлекательности»</t>
  </si>
  <si>
    <t>Развитие и координация выставочно-ярмарочной деятельности Туапсинского муниципального округа, обеспечивающей продвижение его интересов на рынках товаров и услуг</t>
  </si>
  <si>
    <t>Подпрограмма «Поддержка малого и среднего предпринимательства и физических лиц, применяющих специальный налоговый режим «Налог на профессиональный доход»</t>
  </si>
  <si>
    <t xml:space="preserve">Создание благоприятных условий для развития малого и среднего предпринимательства применяющих специальный налоговый режим «Налог на профессиональный доход» </t>
  </si>
  <si>
    <t xml:space="preserve">Реализация мероприятий подпрограммы «Поддержка малого и среднего предпринимательства применяющих специальный налоговый режим «Налог на профессиональный доход» </t>
  </si>
  <si>
    <t>Муниципальная программа «Территория комфортного проживания»</t>
  </si>
  <si>
    <t>Муниципальная программа «Социальная поддержка отдельных категорий граждан»</t>
  </si>
  <si>
    <t>Отдельные мероприятия муниципальной программы «Социальная поддержка отдельных категорий граждан»</t>
  </si>
  <si>
    <t>Реализация мероприятий муниципальной программы «Социальная поддержка отдельных категорий граждан»</t>
  </si>
  <si>
    <t>Обеспечение мерами социальной поддержки граждан Российской Федерации, заключивших контракт о прохождении военной службы и принимающих участие в специальной военной операции после заключения указанного контракта, место жительства которых на дату заключения указанного контракта находилось на территории Туапсинского муниципального органа</t>
  </si>
  <si>
    <t>Оказание разовой помощи гражданам Российской Федерации, заключившим контракт о прохождении военной службы и принимающих участие в специальной военной операции после заключения указанного контракта, место жительства которых на дату заключения указанного контракта находилось на территории Туапсинского муниципального округа</t>
  </si>
  <si>
    <t>Предоставление доплаты приглашенным специалистам в государственные бюджетные учреждения здравоохранения министерства здравоохранения Краснодарского края, расположенные на территории муниципального образования Туапсинский муниципальный округ</t>
  </si>
  <si>
    <t>Финансовое управление администрации муниципального образования Туапсинский муниципальный округ Краснодарского края</t>
  </si>
  <si>
    <t>Обеспечение деятельности финансового управления администрации муниципального образования Туапсинский муниципальный округ Краснодарского края</t>
  </si>
  <si>
    <t>Обеспечение функционирования финансового управления администрации муниципального образования Туапсинский муниципальный округ Краснодарского края</t>
  </si>
  <si>
    <t>Резервный фонд администрации муниципального образования Туапсинский муниципальный округ Краснодарского края</t>
  </si>
  <si>
    <t>Муниципальная программа  «Функционирование органов местного самоуправления»</t>
  </si>
  <si>
    <t>Осуществление в установленные сроки и в полном объеме платежей по обслуживанию долговых обязательств Туапсинский муниципальный округ Краснодарского края</t>
  </si>
  <si>
    <t>Контрольно-счетная палата муниципального образования Туапсинский муниципальный округ Краснодарского края</t>
  </si>
  <si>
    <t>Мероприятия в рамках управления имуществом Туапсинского муниципального округа</t>
  </si>
  <si>
    <t>Развитие и совершенствование имущественных и земельных отношений в Туапсинском муниципальном округе для обеспечения решения задач социально-экономического развития</t>
  </si>
  <si>
    <t>Обеспечение деятельности контрольно-счетной палаты муниципального образования Туапсинский муниципальный округ Краснодарского края</t>
  </si>
  <si>
    <t>Управление капитального строительства администрации муниципального образования Туапсинский муниципальный округ Краснодарского края</t>
  </si>
  <si>
    <t>Муниципальная программа  «Территория комфортного проживания»</t>
  </si>
  <si>
    <t>Обеспечение деятельности отдела по делам ГО и ЧС администрации муниципального образования Туапсинский муниципальный округ Краснодарского края</t>
  </si>
  <si>
    <t>Управление имущественных отношений администрации муниципального образования Туапсинский муниципальный округ Краснодарского края</t>
  </si>
  <si>
    <t>Обеспечение деятельности управления имущественных отношений администрации муниципального образования Туапсинский муниципальный округ Краснодарского края</t>
  </si>
  <si>
    <t>Управление ЖКХ и ТЭК администрации муниципального образования Туапсинский муниципальный округ Краснодарского края</t>
  </si>
  <si>
    <t>Муниципальная программа «Развитие жилищно-коммунального хозяйства»</t>
  </si>
  <si>
    <t>Отдельные мероприятия муниципальной программы «Развитие жилищно-коммунального хозяйства»</t>
  </si>
  <si>
    <t>Муниципальная программа «Развитие образования»</t>
  </si>
  <si>
    <t>Отдельные мероприятия муниципальной программы «Развитие образования»</t>
  </si>
  <si>
    <t>Развитие сети и инфраструктуры образовательных организаций, обеспечивающих доступ населения Туапсинского муниципального округа к качественным услугам дошкольного, общего образования и дополнительного образования детей</t>
  </si>
  <si>
    <t>Подпрограмма «Профилактика терроризма и экстремимза»</t>
  </si>
  <si>
    <t>Развитие сети и инфраструктуры образовательных организаций, обеспечивающих доступ населения Туапсинского муниципального округа Краснодарского края к качественным услугам дошкольного, общего образования и дополнительного образования детей</t>
  </si>
  <si>
    <t>Повышение качества предоставления жилищно-коммунальных услуг на территории муниципального образования Туапсинский муниципальный округ Краснодарского края</t>
  </si>
  <si>
    <t>Профилактика террористических проявлений на территории муниципального образования Туапсинский муниципальный округ Краснодарского края</t>
  </si>
  <si>
    <t>Реализация мероприятий подпрограммы «Профилактика терроризма и экстремизма» муниципальной программы «Защита населения и территории от чрезвычайных ситуаций, обеспечение пожарной безопасности»</t>
  </si>
  <si>
    <t>Реализация мероприятий муниципальной программы «Развитие образования»</t>
  </si>
  <si>
    <t>Управление культуры администрации муниципального образования Туапсинский муниципальный округ Краснодарского края</t>
  </si>
  <si>
    <t>Муниципальная программа «Развитие культуры»</t>
  </si>
  <si>
    <t>Отдельные мероприятия муниципальной программы «Развитие культуры»</t>
  </si>
  <si>
    <t>Муниципальная программа «Развитие физической культуры и спорта»</t>
  </si>
  <si>
    <t>Обеспечение функционирования отдела по физической культуре и спорту администрации муниципального образования Туапсинский муниципальный округ Краснодарского края</t>
  </si>
  <si>
    <t>Реализация мероприятий подпрограммы «Развитие детско-юношеского спорта» муниципальной программы «Развитие физической культуры и спорта»</t>
  </si>
  <si>
    <t>Управление по работе с молодежью администрации муниципального образования Туапсинский муниципальный округ Краснодарского края</t>
  </si>
  <si>
    <t>Муниципальная программа «Молодежь»</t>
  </si>
  <si>
    <t>Отдельные мероприятия муниципальной программы «Молодежь»</t>
  </si>
  <si>
    <t>Обеспечение деятельности управления по работе с молодежью администрации муниципального образования Туапсинский муниципальный округ Краснодарского края</t>
  </si>
  <si>
    <t>Создание условий для развития и реализации гражданского становления, потенциала молодежи в муниципальном образовании Туапсинский муниципальный округ</t>
  </si>
  <si>
    <t>Реализация мероприятий муниципальной программы «Молодежь»</t>
  </si>
  <si>
    <t>Управление транспорта и дорожного хозяйства администрации муниципального образования Туапсинский муниципальный округ Краснодарского края</t>
  </si>
  <si>
    <t>Муниципальная программа «Развитие транспортной системы»</t>
  </si>
  <si>
    <t>Управление по развитию курортов администрации муниципального образования Туапсинский муниципальный округ Краснодарского края</t>
  </si>
  <si>
    <t>Обеспечение деятельности управления по развитию курортов администрации муниципального образования Туапсинский муниципальный округ Краснодарского края</t>
  </si>
  <si>
    <t>Реализация мероприятий муниципальной программы «Развитие санаторно-курортного и туристского комплекса муниципального образования Туапсинский муниципальный округ»</t>
  </si>
  <si>
    <t>60190</t>
  </si>
  <si>
    <t>Осуществление отдельных государственных полномочий по образованию и организации деятельности административных комиссий</t>
  </si>
  <si>
    <t>Осуществление отдельных государственных полномочий по созданию и организации деятельности комиссий по делам несовершеннолетних и защите их прав</t>
  </si>
  <si>
    <t>Осуществление отдельного государственного полномочия Краснодарского края по осуществлению регионального государственного строительного надзора в случаях, предусмотренных частью 2 статьи 54 Градостроительного кодекса Российской Федерации</t>
  </si>
  <si>
    <t>Муниципальная программа «Развитие архитектуры и градостроительства»</t>
  </si>
  <si>
    <t>Отдельные мероприятия муниципальной программы «Развитие архитектуры и градостроительства»</t>
  </si>
  <si>
    <t>Организационное и нормативно-правовое обеспечение деятельности органов местного  самоуправления в сфере территориального планирования и пространственного развития муниципального образования Туапсинский муниципальный округ Краснодарского края</t>
  </si>
  <si>
    <t>51180</t>
  </si>
  <si>
    <t>Мобилизационная и вневойсковая подготовка</t>
  </si>
  <si>
    <t>Осуществление первичного воинского учета органами местного самоуправления поселений, муниципальных и городских округов</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</si>
  <si>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t>
  </si>
  <si>
    <t>Организация водоснабжения населения</t>
  </si>
  <si>
    <t>S0330</t>
  </si>
  <si>
    <t>S0620</t>
  </si>
  <si>
    <t>Организация газоснабжения населения (поселений) (строительство подводящих газопроводов, распределительных газопроводов)</t>
  </si>
  <si>
    <t>Строительство и реконструкция объектов водоотведения</t>
  </si>
  <si>
    <t>R0820</t>
  </si>
  <si>
    <t>69000</t>
  </si>
  <si>
    <t>63110</t>
  </si>
  <si>
    <t>Обеспечение организации летних каникул как продолжение образовательно-воспитательного процесса</t>
  </si>
  <si>
    <t>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</si>
  <si>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</si>
  <si>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</si>
  <si>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Совершенствование деятельности муниципальных учреждений отрасли "Культура" </t>
  </si>
  <si>
    <t>S3310</t>
  </si>
  <si>
    <t>L4670</t>
  </si>
  <si>
    <t>L5170</t>
  </si>
  <si>
    <t>Поддержка, ремонт и укрепление материально-технической базы культурной среды в Туапсинском муниципальном округе</t>
  </si>
  <si>
    <t>Обеспечение развития и укрепления материально-технической базы домов культуры в населенных пунктах с числом жителей до 50 тысяч человек</t>
  </si>
  <si>
    <t>Поддержка творческой деятельности и техническое оснащение детских и кукольных театров</t>
  </si>
  <si>
    <t>Создание многофункциональных спортивно-игровых площадок в целях обеспечения условий для занятий физической культурой и массовым спортом в муниципальном образовании</t>
  </si>
  <si>
    <t>S0290</t>
  </si>
  <si>
    <t>S0360</t>
  </si>
  <si>
    <t>Муниципальная программа «Социальная поддержка детей-сирот и детей, оставшихся без попечения родителей»</t>
  </si>
  <si>
    <t>Подпрограмма «Социальная поддержка детей-сирот и детей, оставшихся без попечения родителей, лиц из их числа»</t>
  </si>
  <si>
    <t>00599</t>
  </si>
  <si>
    <t>Расходы бюджета, связанные с преобразованием муниципальных образований, упразднением поселений в соответствии со статьями 13 и 13(1) Федерального закона № 131-ФЗ</t>
  </si>
  <si>
    <t>Лесное хозяйство</t>
  </si>
  <si>
    <t>Кинематография</t>
  </si>
  <si>
    <t>Муниципальная программа "Развитие культуры"</t>
  </si>
  <si>
    <t>Совершенствование деятельности муниципальных учреждений отрасли "Культура" Туапсинского муниципального округа по предоставлению муниципальных услуг</t>
  </si>
  <si>
    <t>55</t>
  </si>
  <si>
    <t>Обслуживание долговых обязательств</t>
  </si>
  <si>
    <t>Финансовое обеспечение долговых обязательств</t>
  </si>
  <si>
    <t>56</t>
  </si>
  <si>
    <t>Сохранение и развитие кадрового потенциала отрасли "Культура" Туапсинского муниципального округа, развитие системы морального и материального стимулирования работников отрасли "Культура" Туапсинского муниципального округа, повышение престижа и социального статуса работников отрасли "Культура"</t>
  </si>
  <si>
    <t>Сохранение, развитие и пропаганда лучших образцов академического  искусства, киноискусства и народного творчества, поддержка общественных инициатив с учетом этнонациональных традиций народов, проживающих на территории Туапсинского муниципального округа, поддержка творческих проектов, видов и жанров самодеятельного и профессионального искусства, обеспечение прав всех возрастных и социальных групп населения Туапсинского муниципального округа на свободный доступ к культурным ценностям, расширение участия населения в культурной жизни, обеспечение условий для творческой реализации творчески одаренных талантливых жителей</t>
  </si>
  <si>
    <t>Реализация мероприятий муниципальной программы "Развитие культуры"</t>
  </si>
  <si>
    <t>Сохранение, использование, популяризация, охрана объектов культурного наследия и воинских захоронений Туапсинского муниципального округа</t>
  </si>
  <si>
    <t>Создание условий для отдыха населения и организации обустройства мест отдыха населения</t>
  </si>
  <si>
    <t>30100</t>
  </si>
  <si>
    <t>30200</t>
  </si>
  <si>
    <t>Модернизация систем теплоснабжения</t>
  </si>
  <si>
    <t>Организация подвоза детей к месту отдыха и обратно, стахование детей во время перевозки</t>
  </si>
  <si>
    <t>Подпрограмма "Обеспечение перевозок обучающихся в образовательных учреждениях и учреждениях социальной сферы"</t>
  </si>
  <si>
    <t>Подпрограмма "Строительство, реконструкция, капитальный ремонт, ремонт и содержание автомобильных дорог муниципального образования Туапсинский муниципальный округ Краснодарского края"</t>
  </si>
  <si>
    <t>Обеспечение деятельности управления транспорта и дорожного хозяйства администрации муниципального образования Туапсинский муниципальный округ Краснодарского края, муниципальных бюджетных и казенных учреждений</t>
  </si>
  <si>
    <t>Обеспечение сохранности и развития автомобильных дорог</t>
  </si>
  <si>
    <t>30500</t>
  </si>
  <si>
    <t>Реализация мероприятий подпрограммы "Строительство, реконструкция, капитальный ремонт, ремонт и содержание автомобильных дорог муниципального образования Туапсинский муниципальный округ Краснодарского края"</t>
  </si>
  <si>
    <t>Дорожное хозяйство (дорожные фонды)</t>
  </si>
  <si>
    <t>Благоустройство</t>
  </si>
  <si>
    <t>Обеспечение деятельности подведомственных учреждений</t>
  </si>
  <si>
    <t>Массовый спорт</t>
  </si>
  <si>
    <t>Управление по делам ГО и ЧС администрации муниципального образования Туапсинский муниципальный округ Краснодарского края</t>
  </si>
  <si>
    <t>Управление образования администрации муниципального образования Туапсинский муниципальный округ Краснодарского края</t>
  </si>
  <si>
    <t>Управление по физической культуре и спорту  администрации муниципального образования Туапсинский муниципальный округ Краснодарского края</t>
  </si>
  <si>
    <t>Финансовое обеспечение деятельности и развития материально-технической базы противопожарной службы и их оснащение новыми средствами спасения и пожаротушения, обнаружения пожаров и оповещения населения</t>
  </si>
  <si>
    <t>S2720</t>
  </si>
  <si>
    <t>Организация благоустройства сельских территорий</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</si>
  <si>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 сверх сумм софинансирования</t>
  </si>
  <si>
    <t>А0620</t>
  </si>
  <si>
    <t>Организация газоснабжения населения (поселений) (строительство подводящих газопроводов, распределительных газопроводов) сверх сумм софинансирования</t>
  </si>
  <si>
    <t>А0290</t>
  </si>
  <si>
    <t>Создание многофункциональных спортивно-игровых площадок в целях обеспечения условий для занятий физической культурой и массовым спортом в муниципальном образовании сверх сумм софинансирования</t>
  </si>
  <si>
    <t>А1</t>
  </si>
  <si>
    <t>54540</t>
  </si>
  <si>
    <t>Создание модельных муниципальных библиотек</t>
  </si>
  <si>
    <t>Ремонт и укрепление материально 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 сверх софинансирвания</t>
  </si>
  <si>
    <t>А0640</t>
  </si>
  <si>
    <t>Проведение туристско-краеведческих мероприятий с детьми</t>
  </si>
  <si>
    <t>24350</t>
  </si>
  <si>
    <t>Управление опеки и попечительства в отношении несовершеннолетних администрации муниципального образования Туапсинский муниципальный округ Краснодарского края</t>
  </si>
  <si>
    <t>Организация подвоза обучающихся,проживающих на территории Туапсинского муниципального округа Краснодарского края, в муниципальные образования Краснодарского края</t>
  </si>
  <si>
    <t>Организация подвоза обучающихся, проживающих на территории Туапсинского муниципального округа Краснодарского края, в муниципальные образования Краснодарского края</t>
  </si>
  <si>
    <t>Обеспечение функционирования системы персонифицированного финансирования, обеспечивающей свободу выбора образовательных программ, равенство доступа к дополительному образованию за счет средств бюджетной системы, легкость и оперативность смены осваиваемых образовательных программ</t>
  </si>
  <si>
    <t>Строительство, реконструкция объектов социальной сферы, сетей газоснабжения, объектов водоснабжения и водоотведения, берегоукрепительных сооружений, снос (демонтаж) самовольно возведенных объектов</t>
  </si>
  <si>
    <t>Отдельные мероприятия муниципальной программы «Территория комфортного проживания»</t>
  </si>
  <si>
    <t>Обеспечение деятельности управления капитального строительства администрации муниципального образования Туапсинский муниципальный округ Краснодарского края и подведомственных ему учреждений</t>
  </si>
  <si>
    <t>24320</t>
  </si>
  <si>
    <t>Обеспечение деятельности системы управления и оказания услуг в сфере культуры, искусства, кинематографии и дополнительного образования</t>
  </si>
  <si>
    <t>23040</t>
  </si>
  <si>
    <t>Финансирование расходных обязательств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t>
  </si>
  <si>
    <t>Подпрограмма "Благоустройство территорий"</t>
  </si>
  <si>
    <t>Подпрограмма "Теплоснабжение"</t>
  </si>
  <si>
    <t>Реализация мероприятий подпрограммы "Теплоснабжение"</t>
  </si>
  <si>
    <t>Подпрограмма «Обеспечение перевозок обучающихся в образовательных учреждениях и учреждениях социальной сферы»</t>
  </si>
  <si>
    <t>Создание резерва материальных ресурсов</t>
  </si>
  <si>
    <t>Организация и осуществление мероприятий по территориальной обороне и гражданской обороне, защите населения и территории от чрезвычайных ситуаций природного и техногенного характера</t>
  </si>
  <si>
    <t>Реализация мероприятий подпрограммы «Формирование инвестиционной привлекательности»</t>
  </si>
  <si>
    <t>Подпрограмма «Информационное обеспечение населения»</t>
  </si>
  <si>
    <t>Реализация мероприятий подпрограммы «Информационное обеспечение населения»</t>
  </si>
  <si>
    <t>Продвижение санаторно-курортных и туристских возможностей Туапсинского муниципального округа</t>
  </si>
  <si>
    <t>Организация  проведения мероприятий по празднованию государственных и международных праздников, памятных дат и исторических событий России, Кубани, Туапсинского муниципального округа, юбилейных дат предприятий, организаций, прославленных земляков и граждан, внесших значительный вклад в развитие России, Кубани и Туапсинского муниципального округа</t>
  </si>
  <si>
    <t>Реализация мероприятий подпрограммы «Укрепление единства российской нации на территории муниципального образования Туапсинский муниципальный округ»</t>
  </si>
  <si>
    <t>Создание условий для организации досуга и обеспечения жителей поселения, городского округа услугами организаций культуры либо на создание условий для обеспечения поселений, входящих в состав муниципального округа, услугами по организации досуга и услугами организаций культуры путем обеспечения доступности для инвалидов и других маломобильных групп населения зданий муниципальных учреждений культуры Краснодарского края и (или) муниципальных учреждений дополнительного образования детей (детских музыкальных школ, художественных школ, школ искусств, домов детского творчества)</t>
  </si>
  <si>
    <t xml:space="preserve">Реализация мероприятий подпрограммы «Укрепление единства российской нации на территории муниципального образования Туапсинский муниципальный округ» </t>
  </si>
  <si>
    <t>Реализация мероприятий подпрограммы «Развитие массового спорта»</t>
  </si>
  <si>
    <t>Подпрограмма "Гармонизация межнациональных отношений и развития национальных культур муниципального образования Туапсинский муниципальный округ"</t>
  </si>
  <si>
    <t>Создание условий для национально-культурного развития, обеспечения и приумножение духовного и культурного потенциала многонационального народа Туапсинского муниципального округа</t>
  </si>
  <si>
    <t>Реализация мероприятий подпрограммы «Гармонизация межнациональных отношений и развития национальных культур муниципального образования Туапсинский муниципальный округ»</t>
  </si>
  <si>
    <t>Обеспечение деятельности и организация работы муниципального казенного учреждения «Молодежный центр Туапсинского муниципального округа»</t>
  </si>
  <si>
    <t>Обеспечение деятельности управления по работе с молодежью администрации муниципального образования Туапсинский муниципальный округ</t>
  </si>
  <si>
    <t>Обеспечение деятельности и организация работы муниципального бюджетного учреждения «Центр развития пляжного отдыха и туризма Туапсинского муниципального округа»</t>
  </si>
  <si>
    <t>Развитие и совершенствование имущественных и земельных отношений в Туапсинском округе для обеспечения решения задач социально-экономического развития</t>
  </si>
  <si>
    <t>Единая субвенция в области социальной политики бюджетам муниципальных округов и городских округов Краснодарского края (осуществление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t>
  </si>
  <si>
    <t>Формирование востребованной системы оценки качества образования и образовательных результатов</t>
  </si>
  <si>
    <t>Ю6</t>
  </si>
  <si>
    <t>Региональный проект "Педагоги и наставники"</t>
  </si>
  <si>
    <t>S0530</t>
  </si>
  <si>
    <t>А0530</t>
  </si>
  <si>
    <t>L5766</t>
  </si>
  <si>
    <t>А5766</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</si>
  <si>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(субвенции на осуществление отдельных государственных полномочий Краснодарского края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t>
  </si>
  <si>
    <t>53032</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</si>
  <si>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t>
  </si>
  <si>
    <t>L3042</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</si>
  <si>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</si>
  <si>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Обеспечение комплексного развития сельских территорий (организация благоустройства сельских территорий)</t>
  </si>
  <si>
    <t>Осуществление мероприятий по содержанию в порядке и благоустройству воинских захоронений</t>
  </si>
  <si>
    <t>24860</t>
  </si>
  <si>
    <t>Муниципальная программа "Развитие жилищно-коммунального хозяйства"</t>
  </si>
  <si>
    <t>Повышение уровня благоустройства населенных пунктов Туапсинского муниципального округа</t>
  </si>
  <si>
    <t>Уличное освещение</t>
  </si>
  <si>
    <t>25500</t>
  </si>
  <si>
    <t xml:space="preserve">Организация газоснабжения населения </t>
  </si>
  <si>
    <t xml:space="preserve">Муниципальная программа «Управление муниципальной собственностью»
</t>
  </si>
  <si>
    <t>Реализация мероприятий подпрограммы "Благоустройство территорий"</t>
  </si>
  <si>
    <t>Обслуживание государственного (муниципального) долга</t>
  </si>
  <si>
    <t>Обслуживание государственного (муниципального) внутреннего долга</t>
  </si>
  <si>
    <t>Создание условий для массового отдыха и организации обустройства мест массового отдыха на территориях муниципальных образований, в которых ранее был введен курортный сбор (в части финансового обеспечения работ по строительству, реконструкции, благоустройству и ремонту объектов курортной инфраструктуры)</t>
  </si>
  <si>
    <t>S0310</t>
  </si>
  <si>
    <t>Организация водоотведения</t>
  </si>
  <si>
    <t>Организация свободного времени детей, через различные формы отдыха, оздоровления и занятости</t>
  </si>
  <si>
    <t>21300</t>
  </si>
  <si>
    <t>24200</t>
  </si>
  <si>
    <t>Организация сбора и вывоза бытовых отходов и мусора, уборка территории</t>
  </si>
  <si>
    <t>24510</t>
  </si>
  <si>
    <t>Реализация отдельных мероприятий муниципальной программы "Развитие жилищно-коммунального хозяйства"</t>
  </si>
  <si>
    <t>21200</t>
  </si>
  <si>
    <t>21400</t>
  </si>
  <si>
    <t>Подпрограмма "Водопроводно-канализационное хозяйство"</t>
  </si>
  <si>
    <t>Модернизация систем водоснабжения и водоотведения</t>
  </si>
  <si>
    <t>Реализация мероприятий подпрограммы "Водопроводно-канализационное хозяйство"</t>
  </si>
  <si>
    <t>24720</t>
  </si>
  <si>
    <t>Организация ритуальных услуг и содержание мест захоронения</t>
  </si>
  <si>
    <t>23030</t>
  </si>
  <si>
    <t>Ежегодные членские взносы</t>
  </si>
  <si>
    <t>Организация газоснабжения населения (поселений) (строительство подводящих газопроводов, распределительных газопроводов), сверх сумм софинансирования</t>
  </si>
  <si>
    <t>Осуществление капитальных ремонтов, ремонтов и сносов зданий и сооружений подведомственных учреждений</t>
  </si>
  <si>
    <t>24990</t>
  </si>
  <si>
    <t>Компенсация за одноразовое горячее питание детей-инвалидов, которые из-за болезни не могут посещать школу</t>
  </si>
  <si>
    <t>24820</t>
  </si>
  <si>
    <t>Капитальные и текущие ремонты подведомственных учреждений и объектов физической культуры и спорта</t>
  </si>
  <si>
    <t>24620</t>
  </si>
  <si>
    <t>Подпрограмма "Развитие общественного пассажирского транспорта в Туапсинском муниципальном округе"</t>
  </si>
  <si>
    <t>Создание условий предоставления транспортных услуг на территории Туапсинского муниципального округа</t>
  </si>
  <si>
    <t>Реализация мероприятий подпрограммы «Развитие общественного пассажирского транспорта в Туапсинском муниципальном округе»</t>
  </si>
  <si>
    <t xml:space="preserve">Осуществление капитальных ремонтов, ремонтов и сносов зданий и сооружений подведомственных учреждений </t>
  </si>
  <si>
    <t>24505</t>
  </si>
  <si>
    <t>Укрепление материально-технической базы спортивных школ</t>
  </si>
  <si>
    <t>Cтроительство, реконструкция (в том числе реконструкцию объектов незавершенного строительства), техническое перевооружение, приобретение объектов дошкольного образования</t>
  </si>
  <si>
    <t>S1220</t>
  </si>
  <si>
    <t>S1200</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</si>
  <si>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t>
  </si>
  <si>
    <t>Физическая культура</t>
  </si>
  <si>
    <t>21180</t>
  </si>
  <si>
    <t>Осуществление первичного воинского учета органами местного самоуправления поселений, муниципальных и городских округов, за счет средств местного бюджета</t>
  </si>
  <si>
    <t>Средства резервного фонда администрации Краснодарского края</t>
  </si>
  <si>
    <t>0</t>
  </si>
  <si>
    <t>S2590</t>
  </si>
  <si>
    <t>Отдельные мероприятия муниципальной программы "Развитие жилищно-коммунального хозяйства"</t>
  </si>
  <si>
    <t>97510</t>
  </si>
  <si>
    <t>А0360</t>
  </si>
  <si>
    <t>Обеспечение развития и укрепления материально-технической базы домов культуры в населенных пунктах с числом жителей до 50 тысяч человек, сверх сумм софинансирования</t>
  </si>
  <si>
    <t>А4670</t>
  </si>
  <si>
    <t>Подпрограмма "Создание системы комплексного обеспечения безопасности жизнедеятельности на территории муниципального образования Туапсинский муниципальный округ"</t>
  </si>
  <si>
    <t>Участие в предупреждении чрезвычайных ситуаций в части развития систем видеонаблюдения муниципального образования</t>
  </si>
  <si>
    <t>20250</t>
  </si>
  <si>
    <t>Cоздание системы комплексного обеспечения безопасности жизнедеятельности</t>
  </si>
  <si>
    <t>24500</t>
  </si>
  <si>
    <t>Улучшение кадрового обеспечения муниципальных учреждений дополнительного образования отрасли отрасли "Физическая культура и спорт"</t>
  </si>
  <si>
    <t>21290</t>
  </si>
  <si>
    <t>Реализация отдельных мероприятий подпрограммы "Обеспечение перевозок обучающихся в образовательных учреждениях и учреждениях социальной сферы"</t>
  </si>
  <si>
    <t>69210</t>
  </si>
  <si>
    <t>62590</t>
  </si>
  <si>
    <t>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t>
  </si>
  <si>
    <t>Организация отдыха детей в каникулярное врем в профильных лагерях, организованных муниципальными образовательными организациями</t>
  </si>
  <si>
    <t>Организация и проведение экстренных мероприятий по расчистке русел рек от поваленных деревьев  и других древесных остатков (за исключением затрат на утилизацию древесных остатков)</t>
  </si>
  <si>
    <t>А0360 Дополнительное финансирование на создание условий для массового отдыха и организации обустройства мест массового отдыха на территориях муниципальных образований, в которых  ранее был введен курортный сбор (в части финансового обеспечения работ по строительству, реконструкции, благоустройству и ремонту объектов курортной инфраструктуры)</t>
  </si>
  <si>
    <t>60390</t>
  </si>
  <si>
    <t>62950</t>
  </si>
  <si>
    <t>Поощрение победителей конкурса на звание "Лучший орган территориального общественного самоуправления"</t>
  </si>
  <si>
    <t>Поддержка местных инициатив по итогам краевого конкурса</t>
  </si>
  <si>
    <t>24440</t>
  </si>
  <si>
    <t>Обеспечение антитеррористической защищенности привокзальной площади города Туапсе</t>
  </si>
  <si>
    <t>Я5</t>
  </si>
  <si>
    <t>Д4540</t>
  </si>
  <si>
    <t>Региональный проект "Семейные ценности и инфраструктура культуры"</t>
  </si>
  <si>
    <t>Создание модельных муниципальных библиотек сверх сумм софинансирования</t>
  </si>
  <si>
    <t>А3310</t>
  </si>
  <si>
    <t xml:space="preserve">Создание условий для организации досуга и обеспечения жителей поселения, городского округа услугами организаций культуры либо на создание условий для обеспечения поселений, входящих в состав муниципального округа, услугами по организации досуга и услугами организаций культуры путем обеспечения доступности для инвалидов и других маломобильных групп населения зданий муниципальных учреждений культуры Краснодарского края и (или) муниципальных учреждений дополнительного образования детей (детских музыкальных школ, художественных школ, школ искусств, домов детского творчества) сверх сумм софинансирования </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</si>
  <si>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сверх сумм софинансирования</t>
  </si>
  <si>
    <t>A1200</t>
  </si>
  <si>
    <t>A1220</t>
  </si>
  <si>
    <t xml:space="preserve">Cтроительство, реконструкция (в том числе реконструкцию объектов незавершенного строительства), техническое перевооружение, приобретение объектов дошкольного образования,сверх сумм софинансирования  </t>
  </si>
  <si>
    <t>9Д010</t>
  </si>
  <si>
    <t>9Д020</t>
  </si>
  <si>
    <t>9Д030</t>
  </si>
  <si>
    <t>9Д410</t>
  </si>
  <si>
    <t>Капитальный ремонт и ремонт автомобильных дорог общего пользования муниципального значения и искусственных дорожных сооружений на них, включая проектно-изыскательские работы</t>
  </si>
  <si>
    <t>Строительство и реконструкция автомобильных дорог муниципального значения и искусственных дорожных сооружений на них, включая проектно-изыскательские работы</t>
  </si>
  <si>
    <t>Содержание автомобильных дорог муниципального значения и искусственных дорожных сооружений на них, включая проектные работы</t>
  </si>
  <si>
    <t xml:space="preserve">Обеспечение транспортной безопасности объектов дорожного хозяйства </t>
  </si>
  <si>
    <t>Реализация мероприятий муниципальной программы "Территория комфортного проживания"</t>
  </si>
  <si>
    <t>Проведение мероприятий по предупреждению чрезвычайных ситуаций природного и техногенного характера</t>
  </si>
  <si>
    <t>21594</t>
  </si>
  <si>
    <t>SД030</t>
  </si>
  <si>
    <t>АД030</t>
  </si>
  <si>
    <t>Строительство (реконструкция) автомобильных дорог общего пользования местного значения</t>
  </si>
  <si>
    <t>Строительство (реконструкция) автомобильных дорог общего пользования местного значения сверх сумм софинансирования</t>
  </si>
  <si>
    <t>S0500</t>
  </si>
  <si>
    <t xml:space="preserve">Обеспечение безопасных условий и охраны труда муниципальных служащих </t>
  </si>
  <si>
    <t>24575</t>
  </si>
  <si>
    <t>25110</t>
  </si>
  <si>
    <t>Вознаграждение гражданам, получившим  звание "Почетный гражданин Туапсинского муниципального округа"</t>
  </si>
  <si>
    <t>Участие в организации деятельности по накоплению (в том числе раздельному накоплению) и транспортированию твердых коммунальных отходов</t>
  </si>
  <si>
    <t>Начальник финансового управления</t>
  </si>
  <si>
    <t>администрации Туапсинского</t>
  </si>
  <si>
    <t xml:space="preserve">муниципального округа   </t>
  </si>
  <si>
    <t>Ю.Н. Кулакова</t>
  </si>
  <si>
    <t>23050</t>
  </si>
  <si>
    <t>Реализация мероприятий муниципальной программы «Развитие архитектуры и градостроительства»</t>
  </si>
  <si>
    <t>Подготовка к осенне-зимнему периоду</t>
  </si>
  <si>
    <t>24210</t>
  </si>
  <si>
    <t>S7510</t>
  </si>
  <si>
    <t>Строительство и реконструкция объектов водоотведения сверх сумм софинансирования к инфраструктурным проектам</t>
  </si>
  <si>
    <t>Предоставление компенсации платы, взимаемой за присмотр и уход за ребенком в группах продленного дня, посещающего общеобразовательные организации Туапсинского муниципального округа, родители (законные представители) которых участвуют в специальной военной операции</t>
  </si>
  <si>
    <t>24982</t>
  </si>
  <si>
    <t>Ю4</t>
  </si>
  <si>
    <t>57500</t>
  </si>
  <si>
    <t>Региональный проект «Все лучшее детям»</t>
  </si>
  <si>
    <t>Реализация мероприятий по модернизации школьных систем образования</t>
  </si>
  <si>
    <t>55190</t>
  </si>
  <si>
    <t>Региональный проект «Семейные ценности и инфраструктура культуры»</t>
  </si>
  <si>
    <t>55130</t>
  </si>
  <si>
    <t xml:space="preserve"> Туапсинский муниципальный округ Краснодарского края на 2027 год </t>
  </si>
  <si>
    <t>21</t>
  </si>
  <si>
    <t>Обеспечение деятельности территориальных органов администрации Туапсинского муниципального округа</t>
  </si>
  <si>
    <t>Условно утвержденные расходы</t>
  </si>
  <si>
    <t>00000</t>
  </si>
  <si>
    <t>000</t>
  </si>
  <si>
    <t>Реализация основных мероприятий муниципальной программы «Экологическая безопасность»</t>
  </si>
  <si>
    <t>Сохранение и улучшение благоприятной окружающей среды на территории Туапсинского муниципального округа</t>
  </si>
  <si>
    <t>Муниципальная программа «Экологическая безопасность»</t>
  </si>
  <si>
    <t>Муниципальная программа «Развитие сельского хозяйства»</t>
  </si>
  <si>
    <t>Подпрограмма «Развитие агропромышленного комплекса»</t>
  </si>
  <si>
    <t>Основные мероприятия муниципальной программы «Экологическая безопасность»</t>
  </si>
  <si>
    <t>549.9</t>
  </si>
  <si>
    <t xml:space="preserve">Подпрограмма "Поддержка деятельности органов территориального общественного самоуправления на территории Туапсинского муниципального округа"
</t>
  </si>
  <si>
    <t>Основные мероприятия подпрограммы "Поддержка деятельности органов территориального общественного самоуправления на территории Туапсинского муниципального округа"</t>
  </si>
  <si>
    <t>20390</t>
  </si>
  <si>
    <t>Реализация основные мероприятий муниципальной программы «Экологическая безопасность»</t>
  </si>
  <si>
    <t>24450</t>
  </si>
  <si>
    <t>Озеленение</t>
  </si>
  <si>
    <t>И3</t>
  </si>
  <si>
    <t>51540</t>
  </si>
  <si>
    <t>Строительство, реконструкция (модернизация), капитальный ремонт объектов коммунальной инфраструктуры.</t>
  </si>
  <si>
    <r>
      <t xml:space="preserve">Региональный проект "Модернизация коммунальной инфраструктуры </t>
    </r>
    <r>
      <rPr>
        <sz val="12"/>
        <color rgb="FFFF0000"/>
        <rFont val="Times New Roman"/>
        <family val="1"/>
        <charset val="204"/>
      </rPr>
      <t>(Краснодарский край)"</t>
    </r>
  </si>
  <si>
    <t>20400</t>
  </si>
  <si>
    <t>20410</t>
  </si>
  <si>
    <t>Прочие мероприятия по поддержке  органов  территориального общественного самоуправления Туапсинского муниципального округа</t>
  </si>
  <si>
    <t>Взносы на капитальный ремонт общего имущества многоквартирного дома</t>
  </si>
  <si>
    <t>24230</t>
  </si>
  <si>
    <t>24110</t>
  </si>
  <si>
    <t>Укрепление материально-технической базы учреждений культуры</t>
  </si>
  <si>
    <t>24490</t>
  </si>
  <si>
    <t>Поддержка творческой деятельности учреждений культуры</t>
  </si>
  <si>
    <t>Прочее благоустройство территории Туапсинского муниципального округа</t>
  </si>
  <si>
    <t>20100</t>
  </si>
  <si>
    <t>откуда еще 1000</t>
  </si>
  <si>
    <t>Обеспечение функционирования управления по физической культуре и спорту администрации Туапсинского муниципального округа Краснодарского края</t>
  </si>
  <si>
    <t>Обеспечение функционирования управления по физической культуре и спорту администрации  Туапсинского муниципального округа Краснодарского края</t>
  </si>
  <si>
    <t>Обеспечение деятельности учреждений физической культуры и спорта</t>
  </si>
  <si>
    <t>24630</t>
  </si>
  <si>
    <t xml:space="preserve">Организация отдыха детей в каникулярное время </t>
  </si>
  <si>
    <t>Организация обучения муниципальных тьюторов, координаторов, членов предметных комиссий ГИА, ОГЭ, экспертам предметных комиссий</t>
  </si>
  <si>
    <t>S01P1</t>
  </si>
  <si>
    <t>Ежемесячные выплаты компенсационного характера руководителям органов территориального общественного самоуправления</t>
  </si>
  <si>
    <r>
      <t xml:space="preserve">Подпрограмма </t>
    </r>
    <r>
      <rPr>
        <sz val="12"/>
        <rFont val="Calibri"/>
        <family val="2"/>
        <charset val="204"/>
      </rPr>
      <t>«</t>
    </r>
    <r>
      <rPr>
        <sz val="12"/>
        <rFont val="Times New Roman"/>
        <family val="1"/>
        <charset val="204"/>
      </rPr>
      <t>Поддержка деятельности органов территориального общественного самоуправления на территории Туапсинского муниципального округа</t>
    </r>
    <r>
      <rPr>
        <sz val="12"/>
        <rFont val="Calibri"/>
        <family val="2"/>
        <charset val="204"/>
      </rPr>
      <t>»</t>
    </r>
    <r>
      <rPr>
        <sz val="12"/>
        <rFont val="Times New Roman"/>
        <family val="1"/>
        <charset val="204"/>
      </rPr>
      <t xml:space="preserve">
</t>
    </r>
  </si>
  <si>
    <r>
      <t xml:space="preserve">Основные мероприятия подпрограммы </t>
    </r>
    <r>
      <rPr>
        <sz val="12"/>
        <rFont val="Calibri"/>
        <family val="2"/>
        <charset val="204"/>
      </rPr>
      <t>«</t>
    </r>
    <r>
      <rPr>
        <sz val="12"/>
        <rFont val="Times New Roman"/>
        <family val="1"/>
        <charset val="204"/>
      </rPr>
      <t>Поддержка деятельности органов территориального общественного самоуправления на территории Туапсинского муниципального округа</t>
    </r>
    <r>
      <rPr>
        <sz val="12"/>
        <rFont val="Calibri"/>
        <family val="2"/>
        <charset val="204"/>
      </rPr>
      <t>»</t>
    </r>
  </si>
  <si>
    <r>
      <t xml:space="preserve">Поощрение победителей конкурса на звание </t>
    </r>
    <r>
      <rPr>
        <sz val="12"/>
        <rFont val="Calibri"/>
        <family val="2"/>
        <charset val="204"/>
      </rPr>
      <t>«</t>
    </r>
    <r>
      <rPr>
        <sz val="12"/>
        <rFont val="Times New Roman"/>
        <family val="1"/>
        <charset val="204"/>
      </rPr>
      <t>Лучший орган территориального общественного самоуправления</t>
    </r>
    <r>
      <rPr>
        <sz val="12"/>
        <rFont val="Calibri"/>
        <family val="2"/>
        <charset val="204"/>
      </rPr>
      <t>»</t>
    </r>
  </si>
  <si>
    <t xml:space="preserve">Cтроительство и реконструкция объектов водоотведения (реализация инфраструктурных проектов в сфере жилищно-коммунального хозяйства (включая проекты, направленные на замену лифтового оборудования в многоквартирных домах)
</t>
  </si>
  <si>
    <r>
      <t xml:space="preserve">Муниципальная программа </t>
    </r>
    <r>
      <rPr>
        <sz val="12"/>
        <rFont val="Calibri"/>
        <family val="2"/>
        <charset val="204"/>
      </rPr>
      <t>«</t>
    </r>
    <r>
      <rPr>
        <sz val="12"/>
        <rFont val="Times New Roman"/>
        <family val="1"/>
        <charset val="204"/>
      </rPr>
      <t>Информационное обеспечение населения</t>
    </r>
    <r>
      <rPr>
        <sz val="12"/>
        <rFont val="Calibri"/>
        <family val="2"/>
        <charset val="204"/>
      </rPr>
      <t>»</t>
    </r>
  </si>
  <si>
    <r>
      <t xml:space="preserve">Основные мероприятия программы </t>
    </r>
    <r>
      <rPr>
        <sz val="12"/>
        <rFont val="Calibri"/>
        <family val="2"/>
        <charset val="204"/>
      </rPr>
      <t>«</t>
    </r>
    <r>
      <rPr>
        <sz val="12"/>
        <rFont val="Times New Roman"/>
        <family val="1"/>
        <charset val="204"/>
      </rPr>
      <t>Информационное обеспечение населения</t>
    </r>
    <r>
      <rPr>
        <sz val="12"/>
        <rFont val="Calibri"/>
        <family val="2"/>
        <charset val="204"/>
      </rPr>
      <t>»</t>
    </r>
  </si>
  <si>
    <r>
      <t xml:space="preserve">Региональный проект </t>
    </r>
    <r>
      <rPr>
        <sz val="12"/>
        <rFont val="Calibri"/>
        <family val="2"/>
        <charset val="204"/>
      </rPr>
      <t>«</t>
    </r>
    <r>
      <rPr>
        <sz val="12"/>
        <rFont val="Times New Roman"/>
        <family val="1"/>
        <charset val="204"/>
      </rPr>
      <t>Модернизация коммунальной инфраструктуры (Краснодарский край)</t>
    </r>
    <r>
      <rPr>
        <sz val="12"/>
        <rFont val="Calibri"/>
        <family val="2"/>
        <charset val="204"/>
      </rPr>
      <t>»</t>
    </r>
  </si>
  <si>
    <t>Осуществление отдельных государственных полномочий Краснодарского края по осуществлению государственного жилищного надзора и лицензионного контроля</t>
  </si>
  <si>
    <t xml:space="preserve">Осуществление отдельных государственных полномочий по предоставлению социальной поддержки отдельным категориям работников муниципальных организаций дополнительного образования Краснодарского края отрасли «Физическая культура и спорт», муниципальных физкультурно-спортивных организаций Краснодарского края отрасли «Физическая культура и спорт» и муниципальных организаций дополнительного образования Краснодарского края отрасли «Образование»
</t>
  </si>
  <si>
    <t xml:space="preserve">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
</t>
  </si>
  <si>
    <t xml:space="preserve"> 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
</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</si>
  <si>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</si>
  <si>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Муниципальная программа «Информационное обеспечение населения»</t>
  </si>
  <si>
    <t>Основные мероприятия программы «Информационное обеспечение населения»</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</si>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</sst>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р_._-;\-* #,##0.00_р_._-;_-* &quot;-&quot;??_р_._-;_-@_-"/>
    <numFmt numFmtId="164" formatCode="_-* #,##0.00\ _₽_-;\-* #,##0.00\ _₽_-;_-* &quot;-&quot;??\ _₽_-;_-@_-"/>
    <numFmt numFmtId="165" formatCode="#,##0.0"/>
    <numFmt numFmtId="166" formatCode="#,##0.00&quot;р.&quot;"/>
    <numFmt numFmtId="167" formatCode="#,##0.00\ &quot;₽&quot;"/>
    <numFmt numFmtId="168" formatCode="0.0"/>
    <numFmt numFmtId="169" formatCode="#,##0.0_р_."/>
    <numFmt numFmtId="170" formatCode="_-* #,##0.0_р_._-;\-* #,##0.0_р_._-;_-* &quot;-&quot;?_р_._-;_-@_-"/>
  </numFmts>
  <fonts count="68" x14ac:knownFonts="1">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charset val="204"/>
    </font>
    <font>
      <b/>
      <sz val="14"/>
      <color indexed="8"/>
      <name val="Times New Roman"/>
      <family val="1"/>
      <charset val="204"/>
    </font>
    <font>
      <sz val="14"/>
      <name val="Arial Cyr"/>
      <charset val="204"/>
    </font>
    <font>
      <sz val="14"/>
      <name val="Times New Roman"/>
      <family val="1"/>
      <charset val="204"/>
    </font>
    <font>
      <sz val="14"/>
      <color indexed="8"/>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Cyr"/>
      <charset val="204"/>
    </font>
    <font>
      <sz val="10"/>
      <name val="Arial"/>
      <family val="2"/>
      <charset val="204"/>
    </font>
    <font>
      <sz val="11"/>
      <color theme="1"/>
      <name val="Calibri"/>
      <family val="2"/>
      <charset val="204"/>
      <scheme val="minor"/>
    </font>
    <font>
      <sz val="12"/>
      <name val="Times New Roman"/>
      <family val="1"/>
      <charset val="204"/>
    </font>
    <font>
      <sz val="11"/>
      <name val="Arial Cyr"/>
      <charset val="204"/>
    </font>
    <font>
      <sz val="11"/>
      <color rgb="FFFF0000"/>
      <name val="Arial Cyr"/>
      <charset val="204"/>
    </font>
    <font>
      <sz val="12"/>
      <name val="Arial Cyr"/>
      <charset val="204"/>
    </font>
    <font>
      <sz val="14"/>
      <color theme="1"/>
      <name val="Arial Cyr"/>
      <charset val="204"/>
    </font>
    <font>
      <sz val="12"/>
      <color theme="1"/>
      <name val="Times New Roman"/>
      <family val="1"/>
      <charset val="204"/>
    </font>
    <font>
      <sz val="14"/>
      <color theme="1"/>
      <name val="Times New Roman"/>
      <family val="1"/>
      <charset val="204"/>
    </font>
    <font>
      <sz val="10"/>
      <color theme="1"/>
      <name val="Arial Cyr"/>
      <charset val="204"/>
    </font>
    <font>
      <sz val="11"/>
      <name val="Times New Roman"/>
      <family val="1"/>
      <charset val="204"/>
    </font>
    <font>
      <sz val="11"/>
      <color theme="1"/>
      <name val="Times New Roman"/>
      <family val="1"/>
      <charset val="204"/>
    </font>
    <font>
      <sz val="12"/>
      <color rgb="FFFF0000"/>
      <name val="Times New Roman"/>
      <family val="1"/>
      <charset val="204"/>
    </font>
    <font>
      <sz val="9"/>
      <color indexed="81"/>
      <name val="Tahoma"/>
      <family val="2"/>
      <charset val="204"/>
    </font>
    <font>
      <b/>
      <sz val="9"/>
      <color indexed="81"/>
      <name val="Tahoma"/>
      <family val="2"/>
      <charset val="204"/>
    </font>
    <font>
      <b/>
      <sz val="14"/>
      <color rgb="FFC00000"/>
      <name val="Arial Cyr"/>
      <charset val="204"/>
    </font>
    <font>
      <sz val="12"/>
      <name val="Calibri"/>
      <family val="2"/>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18">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6086">
    <xf numFmtId="0" fontId="0" fillId="0" borderId="0"/>
    <xf numFmtId="0" fontId="33" fillId="2" borderId="0" applyNumberFormat="0" applyBorder="0" applyAlignment="0" applyProtection="0"/>
    <xf numFmtId="0" fontId="33" fillId="3" borderId="0" applyNumberFormat="0" applyBorder="0" applyAlignment="0" applyProtection="0"/>
    <xf numFmtId="0" fontId="33" fillId="4"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7"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5" borderId="0" applyNumberFormat="0" applyBorder="0" applyAlignment="0" applyProtection="0"/>
    <xf numFmtId="0" fontId="33" fillId="8" borderId="0" applyNumberFormat="0" applyBorder="0" applyAlignment="0" applyProtection="0"/>
    <xf numFmtId="0" fontId="33" fillId="11" borderId="0" applyNumberFormat="0" applyBorder="0" applyAlignment="0" applyProtection="0"/>
    <xf numFmtId="0" fontId="34" fillId="12"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34"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34" fillId="19" borderId="0" applyNumberFormat="0" applyBorder="0" applyAlignment="0" applyProtection="0"/>
    <xf numFmtId="0" fontId="35" fillId="7" borderId="1" applyNumberFormat="0" applyAlignment="0" applyProtection="0"/>
    <xf numFmtId="0" fontId="36" fillId="20" borderId="2" applyNumberFormat="0" applyAlignment="0" applyProtection="0"/>
    <xf numFmtId="0" fontId="37" fillId="20" borderId="1" applyNumberFormat="0" applyAlignment="0" applyProtection="0"/>
    <xf numFmtId="0" fontId="38" fillId="0" borderId="3" applyNumberFormat="0" applyFill="0" applyAlignment="0" applyProtection="0"/>
    <xf numFmtId="0" fontId="39" fillId="0" borderId="4" applyNumberFormat="0" applyFill="0" applyAlignment="0" applyProtection="0"/>
    <xf numFmtId="0" fontId="40" fillId="0" borderId="5" applyNumberFormat="0" applyFill="0" applyAlignment="0" applyProtection="0"/>
    <xf numFmtId="0" fontId="40" fillId="0" borderId="0" applyNumberFormat="0" applyFill="0" applyBorder="0" applyAlignment="0" applyProtection="0"/>
    <xf numFmtId="0" fontId="41" fillId="0" borderId="6" applyNumberFormat="0" applyFill="0" applyAlignment="0" applyProtection="0"/>
    <xf numFmtId="0" fontId="42" fillId="21" borderId="7" applyNumberFormat="0" applyAlignment="0" applyProtection="0"/>
    <xf numFmtId="0" fontId="43" fillId="0" borderId="0" applyNumberFormat="0" applyFill="0" applyBorder="0" applyAlignment="0" applyProtection="0"/>
    <xf numFmtId="0" fontId="44" fillId="22" borderId="0" applyNumberFormat="0" applyBorder="0" applyAlignment="0" applyProtection="0"/>
    <xf numFmtId="0" fontId="45" fillId="3" borderId="0" applyNumberFormat="0" applyBorder="0" applyAlignment="0" applyProtection="0"/>
    <xf numFmtId="0" fontId="46" fillId="0" borderId="0" applyNumberFormat="0" applyFill="0" applyBorder="0" applyAlignment="0" applyProtection="0"/>
    <xf numFmtId="0" fontId="28" fillId="23" borderId="8" applyNumberFormat="0" applyFont="0" applyAlignment="0" applyProtection="0"/>
    <xf numFmtId="0" fontId="47" fillId="0" borderId="9" applyNumberFormat="0" applyFill="0" applyAlignment="0" applyProtection="0"/>
    <xf numFmtId="0" fontId="48" fillId="0" borderId="0" applyNumberFormat="0" applyFill="0" applyBorder="0" applyAlignment="0" applyProtection="0"/>
    <xf numFmtId="43" fontId="50" fillId="0" borderId="0" applyFont="0" applyFill="0" applyBorder="0" applyAlignment="0" applyProtection="0"/>
    <xf numFmtId="0" fontId="49" fillId="4" borderId="0" applyNumberFormat="0" applyBorder="0" applyAlignment="0" applyProtection="0"/>
    <xf numFmtId="0" fontId="51" fillId="0" borderId="0"/>
    <xf numFmtId="0" fontId="52" fillId="0" borderId="0"/>
    <xf numFmtId="9" fontId="50" fillId="0" borderId="0" applyFont="0" applyFill="0" applyBorder="0" applyAlignment="0" applyProtection="0"/>
    <xf numFmtId="0" fontId="52" fillId="0" borderId="0"/>
    <xf numFmtId="43" fontId="28" fillId="0" borderId="0" applyFont="0" applyFill="0" applyBorder="0" applyAlignment="0" applyProtection="0"/>
    <xf numFmtId="0" fontId="27" fillId="0" borderId="0"/>
    <xf numFmtId="9" fontId="28" fillId="0" borderId="0" applyFont="0" applyFill="0" applyBorder="0" applyAlignment="0" applyProtection="0"/>
    <xf numFmtId="0" fontId="27" fillId="0" borderId="0"/>
    <xf numFmtId="0" fontId="26" fillId="0" borderId="0"/>
    <xf numFmtId="0" fontId="26" fillId="0" borderId="0"/>
    <xf numFmtId="0" fontId="25" fillId="0" borderId="0"/>
    <xf numFmtId="0" fontId="25" fillId="0" borderId="0"/>
    <xf numFmtId="0" fontId="24" fillId="0" borderId="0"/>
    <xf numFmtId="0" fontId="24" fillId="0" borderId="0"/>
    <xf numFmtId="0" fontId="23" fillId="0" borderId="0"/>
    <xf numFmtId="0" fontId="23" fillId="0" borderId="0"/>
    <xf numFmtId="0" fontId="22" fillId="0" borderId="0"/>
    <xf numFmtId="0" fontId="22" fillId="0" borderId="0"/>
    <xf numFmtId="0" fontId="21" fillId="0" borderId="0"/>
    <xf numFmtId="0" fontId="21" fillId="0" borderId="0"/>
    <xf numFmtId="0" fontId="20" fillId="0" borderId="0"/>
    <xf numFmtId="0" fontId="20" fillId="0" borderId="0"/>
    <xf numFmtId="0" fontId="19" fillId="0" borderId="0"/>
    <xf numFmtId="0" fontId="19" fillId="0" borderId="0"/>
    <xf numFmtId="0" fontId="18" fillId="0" borderId="0"/>
    <xf numFmtId="0" fontId="18" fillId="0" borderId="0"/>
    <xf numFmtId="0" fontId="17" fillId="0" borderId="0"/>
    <xf numFmtId="0" fontId="17" fillId="0" borderId="0"/>
    <xf numFmtId="0" fontId="16" fillId="0" borderId="0"/>
    <xf numFmtId="0" fontId="16" fillId="0" borderId="0"/>
    <xf numFmtId="164" fontId="28" fillId="0" borderId="0" applyFont="0" applyFill="0" applyBorder="0" applyAlignment="0" applyProtection="0"/>
    <xf numFmtId="43" fontId="28" fillId="0" borderId="0" applyFont="0" applyFill="0" applyBorder="0" applyAlignment="0" applyProtection="0"/>
    <xf numFmtId="0" fontId="16" fillId="0" borderId="0"/>
    <xf numFmtId="9" fontId="28" fillId="0" borderId="0" applyFont="0" applyFill="0" applyBorder="0" applyAlignment="0" applyProtection="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45">
    <xf numFmtId="0" fontId="0" fillId="0" borderId="0" xfId="0"/>
    <xf numFmtId="49" fontId="31" fillId="0" borderId="0" xfId="0" applyNumberFormat="1" applyFont="1" applyFill="1" applyBorder="1" applyAlignment="1">
      <alignment horizontal="center" vertical="top"/>
    </xf>
    <xf numFmtId="168" fontId="31" fillId="0" borderId="0" xfId="0" applyNumberFormat="1" applyFont="1" applyFill="1" applyBorder="1" applyAlignment="1">
      <alignment horizontal="right"/>
    </xf>
    <xf numFmtId="4" fontId="30" fillId="0" borderId="0" xfId="0" applyNumberFormat="1" applyFont="1" applyFill="1" applyAlignment="1">
      <alignment vertical="top"/>
    </xf>
    <xf numFmtId="49" fontId="53" fillId="0" borderId="10" xfId="0" applyNumberFormat="1" applyFont="1" applyFill="1" applyBorder="1" applyAlignment="1">
      <alignment horizontal="center" vertical="top"/>
    </xf>
    <xf numFmtId="165" fontId="53" fillId="0" borderId="10" xfId="0" applyNumberFormat="1" applyFont="1" applyFill="1" applyBorder="1" applyAlignment="1">
      <alignment horizontal="center" vertical="top"/>
    </xf>
    <xf numFmtId="49" fontId="53" fillId="0" borderId="10" xfId="43" applyNumberFormat="1" applyFont="1" applyFill="1" applyBorder="1" applyAlignment="1" applyProtection="1">
      <alignment horizontal="left" vertical="top" wrapText="1"/>
      <protection hidden="1"/>
    </xf>
    <xf numFmtId="0" fontId="53" fillId="0" borderId="10" xfId="0" applyFont="1" applyFill="1" applyBorder="1" applyAlignment="1">
      <alignment horizontal="left" vertical="top" wrapText="1"/>
    </xf>
    <xf numFmtId="165" fontId="58" fillId="0" borderId="10" xfId="0" applyNumberFormat="1" applyFont="1" applyFill="1" applyBorder="1" applyAlignment="1">
      <alignment horizontal="center" vertical="top"/>
    </xf>
    <xf numFmtId="0" fontId="30" fillId="0" borderId="0" xfId="0" applyFont="1" applyFill="1" applyAlignment="1">
      <alignment vertical="top"/>
    </xf>
    <xf numFmtId="0" fontId="30" fillId="0" borderId="0" xfId="0" applyFont="1" applyFill="1" applyAlignment="1">
      <alignment horizontal="justify" vertical="justify"/>
    </xf>
    <xf numFmtId="0" fontId="30" fillId="0" borderId="0" xfId="0" applyFont="1" applyFill="1" applyAlignment="1">
      <alignment horizontal="center" vertical="top"/>
    </xf>
    <xf numFmtId="49" fontId="30" fillId="0" borderId="0" xfId="0" applyNumberFormat="1" applyFont="1" applyFill="1" applyAlignment="1">
      <alignment horizontal="center" vertical="top"/>
    </xf>
    <xf numFmtId="0" fontId="57" fillId="0" borderId="0" xfId="0" applyFont="1" applyFill="1" applyAlignment="1">
      <alignment horizontal="center" vertical="top"/>
    </xf>
    <xf numFmtId="165" fontId="30" fillId="0" borderId="0" xfId="0" applyNumberFormat="1" applyFont="1" applyFill="1" applyAlignment="1">
      <alignment vertical="top"/>
    </xf>
    <xf numFmtId="0" fontId="31" fillId="0" borderId="0" xfId="0" applyFont="1" applyFill="1" applyAlignment="1">
      <alignment vertical="top"/>
    </xf>
    <xf numFmtId="0" fontId="31" fillId="0" borderId="0" xfId="0" applyFont="1" applyFill="1" applyBorder="1" applyAlignment="1">
      <alignment horizontal="justify" vertical="justify"/>
    </xf>
    <xf numFmtId="0" fontId="31" fillId="0" borderId="0" xfId="0" applyFont="1" applyFill="1" applyAlignment="1">
      <alignment horizontal="center" vertical="top"/>
    </xf>
    <xf numFmtId="49" fontId="31" fillId="0" borderId="0" xfId="0" applyNumberFormat="1" applyFont="1" applyFill="1" applyAlignment="1">
      <alignment horizontal="center" vertical="top"/>
    </xf>
    <xf numFmtId="0" fontId="31" fillId="0" borderId="0" xfId="0" applyFont="1" applyFill="1" applyBorder="1" applyAlignment="1">
      <alignment horizontal="center" vertical="top"/>
    </xf>
    <xf numFmtId="0" fontId="32" fillId="0" borderId="0" xfId="0" applyFont="1" applyFill="1" applyBorder="1" applyAlignment="1" applyProtection="1">
      <alignment horizontal="center" vertical="top" wrapText="1"/>
      <protection locked="0"/>
    </xf>
    <xf numFmtId="0" fontId="32" fillId="0" borderId="0" xfId="0" applyFont="1" applyFill="1" applyBorder="1" applyAlignment="1" applyProtection="1">
      <alignment horizontal="justify" vertical="justify" wrapText="1"/>
      <protection locked="0"/>
    </xf>
    <xf numFmtId="49" fontId="32" fillId="0" borderId="0" xfId="0" applyNumberFormat="1" applyFont="1" applyFill="1" applyBorder="1" applyAlignment="1" applyProtection="1">
      <alignment horizontal="center" vertical="top" wrapText="1"/>
      <protection locked="0"/>
    </xf>
    <xf numFmtId="49" fontId="53" fillId="0" borderId="10" xfId="0" applyNumberFormat="1" applyFont="1" applyFill="1" applyBorder="1" applyAlignment="1" applyProtection="1">
      <alignment horizontal="center" vertical="top" wrapText="1"/>
      <protection locked="0"/>
    </xf>
    <xf numFmtId="0" fontId="53" fillId="0" borderId="10" xfId="0" applyFont="1" applyFill="1" applyBorder="1" applyAlignment="1" applyProtection="1">
      <alignment horizontal="center" vertical="top" wrapText="1"/>
      <protection locked="0"/>
    </xf>
    <xf numFmtId="0" fontId="53" fillId="0" borderId="10" xfId="0" applyFont="1" applyFill="1" applyBorder="1" applyAlignment="1" applyProtection="1">
      <alignment horizontal="center" vertical="justify" wrapText="1"/>
      <protection locked="0"/>
    </xf>
    <xf numFmtId="0" fontId="58" fillId="0" borderId="10" xfId="0" applyFont="1" applyFill="1" applyBorder="1" applyAlignment="1" applyProtection="1">
      <alignment horizontal="center" vertical="top" wrapText="1"/>
      <protection locked="0"/>
    </xf>
    <xf numFmtId="0" fontId="53" fillId="0" borderId="10" xfId="0" applyFont="1" applyFill="1" applyBorder="1" applyAlignment="1" applyProtection="1">
      <alignment horizontal="justify" vertical="justify" wrapText="1"/>
      <protection locked="0"/>
    </xf>
    <xf numFmtId="165" fontId="56" fillId="0" borderId="0" xfId="0" applyNumberFormat="1" applyFont="1" applyFill="1" applyAlignment="1">
      <alignment vertical="top"/>
    </xf>
    <xf numFmtId="0" fontId="56" fillId="0" borderId="0" xfId="0" applyFont="1" applyFill="1" applyAlignment="1">
      <alignment vertical="top"/>
    </xf>
    <xf numFmtId="4" fontId="56" fillId="0" borderId="0" xfId="0" applyNumberFormat="1" applyFont="1" applyFill="1" applyAlignment="1">
      <alignment vertical="top"/>
    </xf>
    <xf numFmtId="165" fontId="53" fillId="0" borderId="10" xfId="0" applyNumberFormat="1" applyFont="1" applyFill="1" applyBorder="1" applyAlignment="1" applyProtection="1">
      <alignment horizontal="left" vertical="top" wrapText="1"/>
      <protection locked="0"/>
    </xf>
    <xf numFmtId="165" fontId="53" fillId="0" borderId="10" xfId="0" applyNumberFormat="1" applyFont="1" applyFill="1" applyBorder="1" applyAlignment="1" applyProtection="1">
      <alignment horizontal="center" vertical="top" wrapText="1"/>
      <protection locked="0"/>
    </xf>
    <xf numFmtId="1" fontId="53" fillId="0" borderId="10" xfId="0" applyNumberFormat="1" applyFont="1" applyFill="1" applyBorder="1" applyAlignment="1" applyProtection="1">
      <alignment horizontal="center" vertical="top" wrapText="1"/>
      <protection locked="0"/>
    </xf>
    <xf numFmtId="49" fontId="53" fillId="0" borderId="10" xfId="0" applyNumberFormat="1" applyFont="1" applyFill="1" applyBorder="1" applyAlignment="1">
      <alignment horizontal="left" vertical="top" wrapText="1"/>
    </xf>
    <xf numFmtId="2" fontId="53" fillId="0" borderId="10" xfId="0" applyNumberFormat="1" applyFont="1" applyFill="1" applyBorder="1" applyAlignment="1">
      <alignment horizontal="left" vertical="top" wrapText="1"/>
    </xf>
    <xf numFmtId="11" fontId="53" fillId="0" borderId="10" xfId="43" applyNumberFormat="1" applyFont="1" applyFill="1" applyBorder="1" applyAlignment="1" applyProtection="1">
      <alignment horizontal="left" vertical="top" wrapText="1"/>
      <protection hidden="1"/>
    </xf>
    <xf numFmtId="49" fontId="53" fillId="0" borderId="12" xfId="43" applyNumberFormat="1" applyFont="1" applyFill="1" applyBorder="1" applyAlignment="1" applyProtection="1">
      <alignment horizontal="left" vertical="top" wrapText="1"/>
      <protection hidden="1"/>
    </xf>
    <xf numFmtId="12" fontId="53" fillId="0" borderId="10" xfId="0" applyNumberFormat="1" applyFont="1" applyFill="1" applyBorder="1" applyAlignment="1">
      <alignment horizontal="left" vertical="top" wrapText="1"/>
    </xf>
    <xf numFmtId="4" fontId="30" fillId="0" borderId="0" xfId="0" applyNumberFormat="1" applyFont="1" applyFill="1" applyBorder="1" applyAlignment="1">
      <alignment vertical="top"/>
    </xf>
    <xf numFmtId="0" fontId="53" fillId="0" borderId="12" xfId="0" applyFont="1" applyFill="1" applyBorder="1" applyAlignment="1">
      <alignment horizontal="left" vertical="top" wrapText="1"/>
    </xf>
    <xf numFmtId="0" fontId="53" fillId="0" borderId="10" xfId="0" applyFont="1" applyFill="1" applyBorder="1" applyAlignment="1">
      <alignment horizontal="left" vertical="top"/>
    </xf>
    <xf numFmtId="0" fontId="53" fillId="0" borderId="10" xfId="0" applyFont="1" applyFill="1" applyBorder="1" applyAlignment="1">
      <alignment vertical="top" wrapText="1"/>
    </xf>
    <xf numFmtId="0" fontId="53" fillId="0" borderId="14" xfId="0" applyFont="1" applyFill="1" applyBorder="1" applyAlignment="1">
      <alignment horizontal="center" vertical="top" wrapText="1"/>
    </xf>
    <xf numFmtId="3" fontId="53" fillId="0" borderId="10" xfId="0" applyNumberFormat="1" applyFont="1" applyFill="1" applyBorder="1" applyAlignment="1">
      <alignment horizontal="center" vertical="top" wrapText="1"/>
    </xf>
    <xf numFmtId="165" fontId="58" fillId="0" borderId="17" xfId="0" applyNumberFormat="1" applyFont="1" applyFill="1" applyBorder="1" applyAlignment="1">
      <alignment horizontal="center" vertical="top"/>
    </xf>
    <xf numFmtId="165" fontId="58" fillId="0" borderId="0" xfId="0" applyNumberFormat="1" applyFont="1" applyFill="1" applyBorder="1" applyAlignment="1">
      <alignment horizontal="center" vertical="top"/>
    </xf>
    <xf numFmtId="4" fontId="54" fillId="0" borderId="0" xfId="0" applyNumberFormat="1" applyFont="1" applyFill="1" applyAlignment="1">
      <alignment vertical="top"/>
    </xf>
    <xf numFmtId="165" fontId="53" fillId="0" borderId="0" xfId="0" applyNumberFormat="1" applyFont="1" applyFill="1" applyBorder="1" applyAlignment="1">
      <alignment horizontal="center" vertical="top"/>
    </xf>
    <xf numFmtId="0" fontId="53" fillId="0" borderId="14" xfId="0" applyFont="1" applyFill="1" applyBorder="1" applyAlignment="1">
      <alignment horizontal="center" vertical="top"/>
    </xf>
    <xf numFmtId="49" fontId="53" fillId="0" borderId="12" xfId="0" applyNumberFormat="1" applyFont="1" applyFill="1" applyBorder="1" applyAlignment="1">
      <alignment horizontal="left" vertical="top" wrapText="1"/>
    </xf>
    <xf numFmtId="0" fontId="53" fillId="0" borderId="10" xfId="0" applyFont="1" applyFill="1" applyBorder="1" applyAlignment="1">
      <alignment horizontal="center" vertical="top"/>
    </xf>
    <xf numFmtId="11" fontId="53" fillId="0" borderId="10" xfId="0" applyNumberFormat="1" applyFont="1" applyFill="1" applyBorder="1" applyAlignment="1">
      <alignment horizontal="left" vertical="top" wrapText="1"/>
    </xf>
    <xf numFmtId="0" fontId="53" fillId="0" borderId="10" xfId="0" applyFont="1" applyFill="1" applyBorder="1" applyAlignment="1">
      <alignment horizontal="justify" vertical="top" wrapText="1"/>
    </xf>
    <xf numFmtId="2" fontId="53" fillId="0" borderId="10" xfId="43" applyNumberFormat="1" applyFont="1" applyFill="1" applyBorder="1" applyAlignment="1" applyProtection="1">
      <alignment horizontal="left" vertical="top" wrapText="1"/>
      <protection hidden="1"/>
    </xf>
    <xf numFmtId="49" fontId="53" fillId="0" borderId="10" xfId="43" applyNumberFormat="1" applyFont="1" applyFill="1" applyBorder="1" applyAlignment="1">
      <alignment horizontal="left" vertical="top" wrapText="1"/>
    </xf>
    <xf numFmtId="0" fontId="53" fillId="0" borderId="10" xfId="0" applyFont="1" applyFill="1" applyBorder="1" applyAlignment="1">
      <alignment horizontal="center" vertical="top" wrapText="1"/>
    </xf>
    <xf numFmtId="0" fontId="53" fillId="0" borderId="10" xfId="0" applyNumberFormat="1" applyFont="1" applyFill="1" applyBorder="1" applyAlignment="1">
      <alignment horizontal="left" vertical="top" wrapText="1"/>
    </xf>
    <xf numFmtId="4" fontId="53" fillId="0" borderId="10" xfId="0" applyNumberFormat="1" applyFont="1" applyFill="1" applyBorder="1" applyAlignment="1">
      <alignment horizontal="left" vertical="top" wrapText="1"/>
    </xf>
    <xf numFmtId="49" fontId="61" fillId="0" borderId="12" xfId="43" applyNumberFormat="1" applyFont="1" applyFill="1" applyBorder="1" applyAlignment="1" applyProtection="1">
      <alignment horizontal="left" vertical="top" wrapText="1"/>
      <protection hidden="1"/>
    </xf>
    <xf numFmtId="49" fontId="61" fillId="0" borderId="10" xfId="0" applyNumberFormat="1" applyFont="1" applyFill="1" applyBorder="1" applyAlignment="1">
      <alignment horizontal="center" vertical="top"/>
    </xf>
    <xf numFmtId="165" fontId="62" fillId="0" borderId="10" xfId="0" applyNumberFormat="1" applyFont="1" applyFill="1" applyBorder="1" applyAlignment="1">
      <alignment horizontal="center" vertical="top"/>
    </xf>
    <xf numFmtId="49" fontId="61" fillId="0" borderId="10" xfId="43" applyNumberFormat="1" applyFont="1" applyFill="1" applyBorder="1" applyAlignment="1" applyProtection="1">
      <alignment horizontal="left" vertical="top" wrapText="1"/>
      <protection hidden="1"/>
    </xf>
    <xf numFmtId="0" fontId="61" fillId="0" borderId="10" xfId="0" applyFont="1" applyFill="1" applyBorder="1" applyAlignment="1">
      <alignment horizontal="left" vertical="top" wrapText="1"/>
    </xf>
    <xf numFmtId="49" fontId="61" fillId="0" borderId="10" xfId="0" applyNumberFormat="1" applyFont="1" applyFill="1" applyBorder="1" applyAlignment="1">
      <alignment horizontal="center" vertical="top" wrapText="1"/>
    </xf>
    <xf numFmtId="49" fontId="53" fillId="0" borderId="10" xfId="0" applyNumberFormat="1" applyFont="1" applyFill="1" applyBorder="1" applyAlignment="1">
      <alignment horizontal="center" vertical="top" wrapText="1"/>
    </xf>
    <xf numFmtId="167" fontId="53" fillId="0" borderId="10" xfId="0" applyNumberFormat="1" applyFont="1" applyFill="1" applyBorder="1" applyAlignment="1">
      <alignment horizontal="center" vertical="top"/>
    </xf>
    <xf numFmtId="165" fontId="63" fillId="0" borderId="10" xfId="0" applyNumberFormat="1" applyFont="1" applyFill="1" applyBorder="1" applyAlignment="1">
      <alignment horizontal="center" vertical="top"/>
    </xf>
    <xf numFmtId="169" fontId="58" fillId="0" borderId="10" xfId="0" applyNumberFormat="1" applyFont="1" applyFill="1" applyBorder="1" applyAlignment="1">
      <alignment horizontal="center" vertical="top"/>
    </xf>
    <xf numFmtId="166" fontId="53" fillId="0" borderId="10" xfId="43" applyNumberFormat="1" applyFont="1" applyFill="1" applyBorder="1" applyAlignment="1">
      <alignment horizontal="left" vertical="top" wrapText="1"/>
    </xf>
    <xf numFmtId="4" fontId="55" fillId="0" borderId="0" xfId="0" applyNumberFormat="1" applyFont="1" applyFill="1" applyAlignment="1">
      <alignment horizontal="center" vertical="top" wrapText="1"/>
    </xf>
    <xf numFmtId="49" fontId="53" fillId="0" borderId="16" xfId="0" applyNumberFormat="1" applyFont="1" applyFill="1" applyBorder="1" applyAlignment="1">
      <alignment horizontal="center" vertical="top" wrapText="1"/>
    </xf>
    <xf numFmtId="0" fontId="0" fillId="0" borderId="0" xfId="0" applyFill="1"/>
    <xf numFmtId="49" fontId="53" fillId="0" borderId="0" xfId="0" applyNumberFormat="1" applyFont="1" applyFill="1" applyBorder="1" applyAlignment="1">
      <alignment horizontal="center" vertical="top" wrapText="1"/>
    </xf>
    <xf numFmtId="0" fontId="59" fillId="0" borderId="0" xfId="0" applyFont="1" applyFill="1" applyAlignment="1">
      <alignment horizontal="right" vertical="top"/>
    </xf>
    <xf numFmtId="165" fontId="53" fillId="0" borderId="0" xfId="47" applyNumberFormat="1" applyFont="1" applyFill="1" applyBorder="1" applyAlignment="1">
      <alignment horizontal="center" vertical="top" wrapText="1"/>
    </xf>
    <xf numFmtId="0" fontId="0" fillId="0" borderId="0" xfId="0" applyFill="1" applyAlignment="1"/>
    <xf numFmtId="168" fontId="59" fillId="0" borderId="0" xfId="0" applyNumberFormat="1" applyFont="1" applyFill="1" applyBorder="1" applyAlignment="1">
      <alignment horizontal="right"/>
    </xf>
    <xf numFmtId="165" fontId="31" fillId="0" borderId="0" xfId="47" applyNumberFormat="1" applyFont="1" applyFill="1" applyBorder="1" applyAlignment="1">
      <alignment horizontal="center" vertical="top" wrapText="1"/>
    </xf>
    <xf numFmtId="0" fontId="30" fillId="0" borderId="0" xfId="0" applyFont="1" applyFill="1" applyBorder="1" applyAlignment="1">
      <alignment horizontal="right" vertical="top"/>
    </xf>
    <xf numFmtId="0" fontId="30" fillId="0" borderId="0" xfId="0" applyFont="1" applyFill="1" applyAlignment="1">
      <alignment horizontal="right" vertical="top"/>
    </xf>
    <xf numFmtId="0" fontId="31" fillId="0" borderId="0" xfId="0" applyFont="1" applyFill="1" applyBorder="1" applyAlignment="1">
      <alignment horizontal="left" vertical="top" wrapText="1"/>
    </xf>
    <xf numFmtId="0" fontId="0" fillId="0" borderId="0" xfId="0" applyFill="1" applyAlignment="1">
      <alignment vertical="top"/>
    </xf>
    <xf numFmtId="0" fontId="30" fillId="0" borderId="0" xfId="0" applyFont="1" applyFill="1" applyBorder="1" applyAlignment="1">
      <alignment vertical="top"/>
    </xf>
    <xf numFmtId="0" fontId="60" fillId="0" borderId="0" xfId="0" applyFont="1" applyFill="1" applyAlignment="1">
      <alignment horizontal="center" vertical="top"/>
    </xf>
    <xf numFmtId="165" fontId="57" fillId="0" borderId="0" xfId="0" applyNumberFormat="1" applyFont="1" applyFill="1" applyAlignment="1">
      <alignment horizontal="center" vertical="top"/>
    </xf>
    <xf numFmtId="165" fontId="59" fillId="0" borderId="0" xfId="0" applyNumberFormat="1" applyFont="1" applyFill="1" applyAlignment="1">
      <alignment horizontal="right"/>
    </xf>
    <xf numFmtId="49" fontId="53" fillId="0" borderId="10" xfId="0" applyNumberFormat="1" applyFont="1" applyFill="1" applyBorder="1" applyAlignment="1">
      <alignment horizontal="center" vertical="top" wrapText="1"/>
    </xf>
    <xf numFmtId="0" fontId="53" fillId="0" borderId="10" xfId="0" applyFont="1" applyFill="1" applyBorder="1" applyAlignment="1">
      <alignment horizontal="center" vertical="top" wrapText="1"/>
    </xf>
    <xf numFmtId="49" fontId="53" fillId="24" borderId="10" xfId="0" applyNumberFormat="1" applyFont="1" applyFill="1" applyBorder="1" applyAlignment="1">
      <alignment horizontal="left" vertical="top" wrapText="1"/>
    </xf>
    <xf numFmtId="0" fontId="53" fillId="24" borderId="10" xfId="0" applyFont="1" applyFill="1" applyBorder="1" applyAlignment="1">
      <alignment horizontal="center" vertical="top" wrapText="1"/>
    </xf>
    <xf numFmtId="49" fontId="53" fillId="24" borderId="10" xfId="0" applyNumberFormat="1" applyFont="1" applyFill="1" applyBorder="1" applyAlignment="1">
      <alignment horizontal="center" vertical="top" wrapText="1"/>
    </xf>
    <xf numFmtId="49" fontId="53" fillId="24" borderId="10" xfId="0" applyNumberFormat="1" applyFont="1" applyFill="1" applyBorder="1" applyAlignment="1">
      <alignment horizontal="center" vertical="top"/>
    </xf>
    <xf numFmtId="165" fontId="58" fillId="24" borderId="10" xfId="0" applyNumberFormat="1" applyFont="1" applyFill="1" applyBorder="1" applyAlignment="1">
      <alignment horizontal="center" vertical="top"/>
    </xf>
    <xf numFmtId="0" fontId="53" fillId="0" borderId="10" xfId="0" applyFont="1" applyFill="1" applyBorder="1" applyAlignment="1">
      <alignment horizontal="center" vertical="top" wrapText="1"/>
    </xf>
    <xf numFmtId="49" fontId="53" fillId="0" borderId="10" xfId="0" applyNumberFormat="1" applyFont="1" applyFill="1" applyBorder="1" applyAlignment="1">
      <alignment horizontal="center" vertical="top" wrapText="1"/>
    </xf>
    <xf numFmtId="0" fontId="53" fillId="0" borderId="10" xfId="0" applyFont="1" applyFill="1" applyBorder="1" applyAlignment="1" applyProtection="1">
      <alignment horizontal="center" vertical="top" wrapText="1"/>
      <protection locked="0"/>
    </xf>
    <xf numFmtId="0" fontId="53" fillId="0" borderId="10" xfId="0" applyFont="1" applyFill="1" applyBorder="1" applyAlignment="1" applyProtection="1">
      <alignment horizontal="center" vertical="justify" wrapText="1"/>
      <protection locked="0"/>
    </xf>
    <xf numFmtId="1" fontId="53" fillId="0" borderId="10" xfId="0" applyNumberFormat="1" applyFont="1" applyFill="1" applyBorder="1" applyAlignment="1" applyProtection="1">
      <alignment horizontal="center" vertical="top" wrapText="1"/>
      <protection locked="0"/>
    </xf>
    <xf numFmtId="0" fontId="53" fillId="0" borderId="14" xfId="0" applyFont="1" applyFill="1" applyBorder="1" applyAlignment="1">
      <alignment horizontal="center" vertical="top" wrapText="1"/>
    </xf>
    <xf numFmtId="0" fontId="53" fillId="0" borderId="10" xfId="0" applyFont="1" applyFill="1" applyBorder="1" applyAlignment="1">
      <alignment horizontal="center" vertical="top"/>
    </xf>
    <xf numFmtId="49" fontId="53" fillId="0" borderId="10" xfId="0" applyNumberFormat="1" applyFont="1" applyFill="1" applyBorder="1" applyAlignment="1">
      <alignment horizontal="center" vertical="top" wrapText="1"/>
    </xf>
    <xf numFmtId="0" fontId="53" fillId="0" borderId="10" xfId="0" applyFont="1" applyFill="1" applyBorder="1" applyAlignment="1">
      <alignment horizontal="center" vertical="top" wrapText="1"/>
    </xf>
    <xf numFmtId="4" fontId="66" fillId="24" borderId="0" xfId="0" applyNumberFormat="1" applyFont="1" applyFill="1" applyAlignment="1">
      <alignment vertical="top"/>
    </xf>
    <xf numFmtId="0" fontId="53" fillId="0" borderId="10" xfId="0" applyFont="1" applyFill="1" applyBorder="1" applyAlignment="1">
      <alignment horizontal="center" vertical="top" wrapText="1"/>
    </xf>
    <xf numFmtId="0" fontId="53" fillId="25" borderId="10" xfId="0" applyFont="1" applyFill="1" applyBorder="1" applyAlignment="1">
      <alignment horizontal="left" vertical="top" wrapText="1"/>
    </xf>
    <xf numFmtId="0" fontId="53" fillId="25" borderId="10" xfId="0" applyFont="1" applyFill="1" applyBorder="1" applyAlignment="1">
      <alignment horizontal="center" vertical="top" wrapText="1"/>
    </xf>
    <xf numFmtId="49" fontId="53" fillId="25" borderId="10" xfId="0" applyNumberFormat="1" applyFont="1" applyFill="1" applyBorder="1" applyAlignment="1">
      <alignment horizontal="center" vertical="top" wrapText="1"/>
    </xf>
    <xf numFmtId="165" fontId="53" fillId="25" borderId="10" xfId="0" applyNumberFormat="1" applyFont="1" applyFill="1" applyBorder="1" applyAlignment="1">
      <alignment horizontal="center" vertical="top"/>
    </xf>
    <xf numFmtId="0" fontId="53" fillId="0" borderId="10" xfId="0" applyFont="1" applyFill="1" applyBorder="1" applyAlignment="1">
      <alignment horizontal="center" vertical="top"/>
    </xf>
    <xf numFmtId="49" fontId="53" fillId="0" borderId="10" xfId="0" applyNumberFormat="1" applyFont="1" applyFill="1" applyBorder="1" applyAlignment="1">
      <alignment horizontal="center" vertical="top" wrapText="1"/>
    </xf>
    <xf numFmtId="0" fontId="53" fillId="0" borderId="10" xfId="0" applyFont="1" applyFill="1" applyBorder="1" applyAlignment="1">
      <alignment horizontal="center" vertical="top" wrapText="1"/>
    </xf>
    <xf numFmtId="0" fontId="53" fillId="0" borderId="10" xfId="0" applyFont="1" applyFill="1" applyBorder="1" applyAlignment="1">
      <alignment horizontal="center" vertical="top" wrapText="1"/>
    </xf>
    <xf numFmtId="49" fontId="53" fillId="0" borderId="10" xfId="0" applyNumberFormat="1" applyFont="1" applyFill="1" applyBorder="1" applyAlignment="1">
      <alignment horizontal="center" vertical="top" wrapText="1"/>
    </xf>
    <xf numFmtId="0" fontId="53" fillId="0" borderId="10" xfId="0" applyFont="1" applyFill="1" applyBorder="1" applyAlignment="1">
      <alignment horizontal="center" vertical="top" wrapText="1"/>
    </xf>
    <xf numFmtId="49" fontId="53" fillId="0" borderId="10" xfId="0" applyNumberFormat="1" applyFont="1" applyFill="1" applyBorder="1" applyAlignment="1">
      <alignment horizontal="center" vertical="top" wrapText="1"/>
    </xf>
    <xf numFmtId="0" fontId="53" fillId="0" borderId="0" xfId="0" applyFont="1" applyFill="1" applyAlignment="1">
      <alignment horizontal="justify" vertical="justify"/>
    </xf>
    <xf numFmtId="0" fontId="53" fillId="0" borderId="10" xfId="0" applyFont="1" applyFill="1" applyBorder="1" applyAlignment="1">
      <alignment horizontal="center" vertical="top" wrapText="1"/>
    </xf>
    <xf numFmtId="0" fontId="31" fillId="0" borderId="0" xfId="0" applyFont="1" applyAlignment="1">
      <alignment horizontal="right" vertical="top"/>
    </xf>
    <xf numFmtId="49" fontId="53" fillId="0" borderId="10" xfId="0" applyNumberFormat="1" applyFont="1" applyFill="1" applyBorder="1" applyAlignment="1">
      <alignment horizontal="center" vertical="top"/>
    </xf>
    <xf numFmtId="49" fontId="53" fillId="0" borderId="10" xfId="0" applyNumberFormat="1" applyFont="1" applyFill="1" applyBorder="1" applyAlignment="1">
      <alignment horizontal="center" vertical="top" wrapText="1"/>
    </xf>
    <xf numFmtId="0" fontId="53" fillId="0" borderId="10" xfId="0" applyFont="1" applyFill="1" applyBorder="1" applyAlignment="1">
      <alignment horizontal="left" vertical="top" wrapText="1"/>
    </xf>
    <xf numFmtId="0" fontId="53" fillId="0" borderId="10" xfId="0" applyFont="1" applyFill="1" applyBorder="1" applyAlignment="1">
      <alignment horizontal="center" vertical="top" wrapText="1"/>
    </xf>
    <xf numFmtId="0" fontId="53" fillId="0" borderId="10" xfId="0" applyFont="1" applyFill="1" applyBorder="1" applyAlignment="1">
      <alignment horizontal="center" vertical="top"/>
    </xf>
    <xf numFmtId="49" fontId="53" fillId="0" borderId="12" xfId="43" applyNumberFormat="1" applyFont="1" applyFill="1" applyBorder="1" applyAlignment="1" applyProtection="1">
      <alignment horizontal="left" vertical="top" wrapText="1"/>
      <protection hidden="1"/>
    </xf>
    <xf numFmtId="0" fontId="53" fillId="0" borderId="12" xfId="0" applyFont="1" applyFill="1" applyBorder="1" applyAlignment="1">
      <alignment horizontal="left" vertical="top" wrapText="1"/>
    </xf>
    <xf numFmtId="0" fontId="53" fillId="0" borderId="10" xfId="0" applyFont="1" applyFill="1" applyBorder="1" applyAlignment="1">
      <alignment horizontal="justify" vertical="top" wrapText="1"/>
    </xf>
    <xf numFmtId="170" fontId="31" fillId="0" borderId="0" xfId="0" applyNumberFormat="1" applyFont="1" applyFill="1" applyAlignment="1">
      <alignment horizontal="right" vertical="top"/>
    </xf>
    <xf numFmtId="0" fontId="53" fillId="0" borderId="10" xfId="0" applyFont="1" applyFill="1" applyBorder="1" applyAlignment="1">
      <alignment horizontal="center" vertical="top" wrapText="1"/>
    </xf>
    <xf numFmtId="49" fontId="53" fillId="0" borderId="10" xfId="0" applyNumberFormat="1" applyFont="1" applyFill="1" applyBorder="1" applyAlignment="1">
      <alignment horizontal="center" vertical="top" wrapText="1"/>
    </xf>
    <xf numFmtId="0" fontId="29" fillId="0" borderId="0" xfId="0" applyFont="1" applyFill="1" applyBorder="1" applyAlignment="1" applyProtection="1">
      <alignment horizontal="center" vertical="top" wrapText="1"/>
      <protection locked="0"/>
    </xf>
    <xf numFmtId="0" fontId="31" fillId="0" borderId="11" xfId="0" applyFont="1" applyFill="1" applyBorder="1" applyAlignment="1">
      <alignment horizontal="center" vertical="top"/>
    </xf>
    <xf numFmtId="0" fontId="53" fillId="0" borderId="10" xfId="0" applyFont="1" applyFill="1" applyBorder="1" applyAlignment="1" applyProtection="1">
      <alignment horizontal="center" vertical="top" wrapText="1"/>
      <protection locked="0"/>
    </xf>
    <xf numFmtId="0" fontId="53" fillId="0" borderId="10" xfId="0" applyFont="1" applyFill="1" applyBorder="1" applyAlignment="1" applyProtection="1">
      <alignment horizontal="center" vertical="justify" wrapText="1"/>
      <protection locked="0"/>
    </xf>
    <xf numFmtId="0" fontId="58" fillId="0" borderId="10" xfId="0" applyFont="1" applyFill="1" applyBorder="1" applyAlignment="1">
      <alignment horizontal="center" vertical="top" wrapText="1"/>
    </xf>
    <xf numFmtId="0" fontId="31" fillId="0" borderId="0" xfId="0" applyFont="1" applyFill="1" applyAlignment="1">
      <alignment horizontal="left" vertical="top"/>
    </xf>
    <xf numFmtId="0" fontId="31" fillId="0" borderId="0" xfId="0" applyFont="1" applyFill="1" applyAlignment="1">
      <alignment horizontal="left" vertical="top" wrapText="1"/>
    </xf>
    <xf numFmtId="1" fontId="53" fillId="0" borderId="10" xfId="0" applyNumberFormat="1" applyFont="1" applyFill="1" applyBorder="1" applyAlignment="1" applyProtection="1">
      <alignment horizontal="center" vertical="top" wrapText="1"/>
      <protection locked="0"/>
    </xf>
    <xf numFmtId="0" fontId="53" fillId="0" borderId="13" xfId="0" applyFont="1" applyFill="1" applyBorder="1" applyAlignment="1">
      <alignment horizontal="center" vertical="top" wrapText="1"/>
    </xf>
    <xf numFmtId="0" fontId="53" fillId="0" borderId="14" xfId="0" applyFont="1" applyFill="1" applyBorder="1" applyAlignment="1">
      <alignment horizontal="center" vertical="top" wrapText="1"/>
    </xf>
    <xf numFmtId="0" fontId="53" fillId="0" borderId="15" xfId="0" applyFont="1" applyFill="1" applyBorder="1" applyAlignment="1">
      <alignment horizontal="center" vertical="top" wrapText="1"/>
    </xf>
    <xf numFmtId="0" fontId="53" fillId="0" borderId="13" xfId="0" applyFont="1" applyFill="1" applyBorder="1" applyAlignment="1">
      <alignment horizontal="center" vertical="top"/>
    </xf>
    <xf numFmtId="0" fontId="53" fillId="0" borderId="14" xfId="0" applyFont="1" applyFill="1" applyBorder="1" applyAlignment="1">
      <alignment horizontal="center" vertical="top"/>
    </xf>
    <xf numFmtId="0" fontId="53" fillId="0" borderId="15" xfId="0" applyFont="1" applyFill="1" applyBorder="1" applyAlignment="1">
      <alignment horizontal="center" vertical="top"/>
    </xf>
    <xf numFmtId="0" fontId="53" fillId="0" borderId="10" xfId="0" applyFont="1" applyFill="1" applyBorder="1" applyAlignment="1">
      <alignment horizontal="center" vertical="top"/>
    </xf>
  </cellXfs>
  <cellStyles count="6086">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2" xfId="46"/>
    <cellStyle name="Обычный 2 10" xfId="66"/>
    <cellStyle name="Обычный 2 10 10" xfId="301"/>
    <cellStyle name="Обычный 2 10 10 2" xfId="765"/>
    <cellStyle name="Обычный 2 10 10 2 2" xfId="1745"/>
    <cellStyle name="Обычный 2 10 10 2 2 2" xfId="5769"/>
    <cellStyle name="Обычный 2 10 10 2 3" xfId="2725"/>
    <cellStyle name="Обычный 2 10 10 2 4" xfId="3731"/>
    <cellStyle name="Обычный 2 10 10 2 5" xfId="4763"/>
    <cellStyle name="Обычный 2 10 10 3" xfId="1281"/>
    <cellStyle name="Обычный 2 10 10 3 2" xfId="5305"/>
    <cellStyle name="Обычный 2 10 10 4" xfId="2261"/>
    <cellStyle name="Обычный 2 10 10 5" xfId="3267"/>
    <cellStyle name="Обычный 2 10 10 6" xfId="4299"/>
    <cellStyle name="Обычный 2 10 11" xfId="533"/>
    <cellStyle name="Обычный 2 10 11 2" xfId="1513"/>
    <cellStyle name="Обычный 2 10 11 2 2" xfId="5537"/>
    <cellStyle name="Обычный 2 10 11 3" xfId="2493"/>
    <cellStyle name="Обычный 2 10 11 4" xfId="3499"/>
    <cellStyle name="Обычный 2 10 11 5" xfId="4531"/>
    <cellStyle name="Обычный 2 10 12" xfId="999"/>
    <cellStyle name="Обычный 2 10 12 2" xfId="1979"/>
    <cellStyle name="Обычный 2 10 12 2 2" xfId="6003"/>
    <cellStyle name="Обычный 2 10 12 3" xfId="2959"/>
    <cellStyle name="Обычный 2 10 12 4" xfId="3965"/>
    <cellStyle name="Обычный 2 10 12 5" xfId="4997"/>
    <cellStyle name="Обычный 2 10 13" xfId="1025"/>
    <cellStyle name="Обычный 2 10 13 2" xfId="2005"/>
    <cellStyle name="Обычный 2 10 13 2 2" xfId="6029"/>
    <cellStyle name="Обычный 2 10 13 3" xfId="2985"/>
    <cellStyle name="Обычный 2 10 13 4" xfId="3991"/>
    <cellStyle name="Обычный 2 10 13 5" xfId="5023"/>
    <cellStyle name="Обычный 2 10 14" xfId="1049"/>
    <cellStyle name="Обычный 2 10 14 2" xfId="3035"/>
    <cellStyle name="Обычный 2 10 14 3" xfId="5073"/>
    <cellStyle name="Обычный 2 10 15" xfId="2029"/>
    <cellStyle name="Обычный 2 10 15 2" xfId="4017"/>
    <cellStyle name="Обычный 2 10 15 3" xfId="6055"/>
    <cellStyle name="Обычный 2 10 16" xfId="3011"/>
    <cellStyle name="Обычный 2 10 16 2" xfId="5049"/>
    <cellStyle name="Обычный 2 10 17" xfId="4067"/>
    <cellStyle name="Обычный 2 10 2" xfId="95"/>
    <cellStyle name="Обычный 2 10 2 2" xfId="327"/>
    <cellStyle name="Обычный 2 10 2 2 2" xfId="791"/>
    <cellStyle name="Обычный 2 10 2 2 2 2" xfId="1771"/>
    <cellStyle name="Обычный 2 10 2 2 2 2 2" xfId="5795"/>
    <cellStyle name="Обычный 2 10 2 2 2 3" xfId="2751"/>
    <cellStyle name="Обычный 2 10 2 2 2 4" xfId="3757"/>
    <cellStyle name="Обычный 2 10 2 2 2 5" xfId="4789"/>
    <cellStyle name="Обычный 2 10 2 2 3" xfId="1307"/>
    <cellStyle name="Обычный 2 10 2 2 3 2" xfId="5331"/>
    <cellStyle name="Обычный 2 10 2 2 4" xfId="2287"/>
    <cellStyle name="Обычный 2 10 2 2 5" xfId="3293"/>
    <cellStyle name="Обычный 2 10 2 2 6" xfId="4325"/>
    <cellStyle name="Обычный 2 10 2 3" xfId="559"/>
    <cellStyle name="Обычный 2 10 2 3 2" xfId="1539"/>
    <cellStyle name="Обычный 2 10 2 3 2 2" xfId="5563"/>
    <cellStyle name="Обычный 2 10 2 3 3" xfId="2519"/>
    <cellStyle name="Обычный 2 10 2 3 4" xfId="3525"/>
    <cellStyle name="Обычный 2 10 2 3 5" xfId="4557"/>
    <cellStyle name="Обычный 2 10 2 4" xfId="1075"/>
    <cellStyle name="Обычный 2 10 2 4 2" xfId="4043"/>
    <cellStyle name="Обычный 2 10 2 4 3" xfId="6081"/>
    <cellStyle name="Обычный 2 10 2 5" xfId="2055"/>
    <cellStyle name="Обычный 2 10 2 5 2" xfId="5099"/>
    <cellStyle name="Обычный 2 10 2 6" xfId="3061"/>
    <cellStyle name="Обычный 2 10 2 7" xfId="4093"/>
    <cellStyle name="Обычный 2 10 3" xfId="121"/>
    <cellStyle name="Обычный 2 10 3 2" xfId="353"/>
    <cellStyle name="Обычный 2 10 3 2 2" xfId="817"/>
    <cellStyle name="Обычный 2 10 3 2 2 2" xfId="1797"/>
    <cellStyle name="Обычный 2 10 3 2 2 2 2" xfId="5821"/>
    <cellStyle name="Обычный 2 10 3 2 2 3" xfId="2777"/>
    <cellStyle name="Обычный 2 10 3 2 2 4" xfId="3783"/>
    <cellStyle name="Обычный 2 10 3 2 2 5" xfId="4815"/>
    <cellStyle name="Обычный 2 10 3 2 3" xfId="1333"/>
    <cellStyle name="Обычный 2 10 3 2 3 2" xfId="5357"/>
    <cellStyle name="Обычный 2 10 3 2 4" xfId="2313"/>
    <cellStyle name="Обычный 2 10 3 2 5" xfId="3319"/>
    <cellStyle name="Обычный 2 10 3 2 6" xfId="4351"/>
    <cellStyle name="Обычный 2 10 3 3" xfId="585"/>
    <cellStyle name="Обычный 2 10 3 3 2" xfId="1565"/>
    <cellStyle name="Обычный 2 10 3 3 2 2" xfId="5589"/>
    <cellStyle name="Обычный 2 10 3 3 3" xfId="2545"/>
    <cellStyle name="Обычный 2 10 3 3 4" xfId="3551"/>
    <cellStyle name="Обычный 2 10 3 3 5" xfId="4583"/>
    <cellStyle name="Обычный 2 10 3 4" xfId="1101"/>
    <cellStyle name="Обычный 2 10 3 4 2" xfId="5125"/>
    <cellStyle name="Обычный 2 10 3 5" xfId="2081"/>
    <cellStyle name="Обычный 2 10 3 6" xfId="3087"/>
    <cellStyle name="Обычный 2 10 3 7" xfId="4119"/>
    <cellStyle name="Обычный 2 10 4" xfId="147"/>
    <cellStyle name="Обычный 2 10 4 2" xfId="379"/>
    <cellStyle name="Обычный 2 10 4 2 2" xfId="843"/>
    <cellStyle name="Обычный 2 10 4 2 2 2" xfId="1823"/>
    <cellStyle name="Обычный 2 10 4 2 2 2 2" xfId="5847"/>
    <cellStyle name="Обычный 2 10 4 2 2 3" xfId="2803"/>
    <cellStyle name="Обычный 2 10 4 2 2 4" xfId="3809"/>
    <cellStyle name="Обычный 2 10 4 2 2 5" xfId="4841"/>
    <cellStyle name="Обычный 2 10 4 2 3" xfId="1359"/>
    <cellStyle name="Обычный 2 10 4 2 3 2" xfId="5383"/>
    <cellStyle name="Обычный 2 10 4 2 4" xfId="2339"/>
    <cellStyle name="Обычный 2 10 4 2 5" xfId="3345"/>
    <cellStyle name="Обычный 2 10 4 2 6" xfId="4377"/>
    <cellStyle name="Обычный 2 10 4 3" xfId="611"/>
    <cellStyle name="Обычный 2 10 4 3 2" xfId="1591"/>
    <cellStyle name="Обычный 2 10 4 3 2 2" xfId="5615"/>
    <cellStyle name="Обычный 2 10 4 3 3" xfId="2571"/>
    <cellStyle name="Обычный 2 10 4 3 4" xfId="3577"/>
    <cellStyle name="Обычный 2 10 4 3 5" xfId="4609"/>
    <cellStyle name="Обычный 2 10 4 4" xfId="1127"/>
    <cellStyle name="Обычный 2 10 4 4 2" xfId="5151"/>
    <cellStyle name="Обычный 2 10 4 5" xfId="2107"/>
    <cellStyle name="Обычный 2 10 4 6" xfId="3113"/>
    <cellStyle name="Обычный 2 10 4 7" xfId="4145"/>
    <cellStyle name="Обычный 2 10 5" xfId="173"/>
    <cellStyle name="Обычный 2 10 5 2" xfId="405"/>
    <cellStyle name="Обычный 2 10 5 2 2" xfId="869"/>
    <cellStyle name="Обычный 2 10 5 2 2 2" xfId="1849"/>
    <cellStyle name="Обычный 2 10 5 2 2 2 2" xfId="5873"/>
    <cellStyle name="Обычный 2 10 5 2 2 3" xfId="2829"/>
    <cellStyle name="Обычный 2 10 5 2 2 4" xfId="3835"/>
    <cellStyle name="Обычный 2 10 5 2 2 5" xfId="4867"/>
    <cellStyle name="Обычный 2 10 5 2 3" xfId="1385"/>
    <cellStyle name="Обычный 2 10 5 2 3 2" xfId="5409"/>
    <cellStyle name="Обычный 2 10 5 2 4" xfId="2365"/>
    <cellStyle name="Обычный 2 10 5 2 5" xfId="3371"/>
    <cellStyle name="Обычный 2 10 5 2 6" xfId="4403"/>
    <cellStyle name="Обычный 2 10 5 3" xfId="637"/>
    <cellStyle name="Обычный 2 10 5 3 2" xfId="1617"/>
    <cellStyle name="Обычный 2 10 5 3 2 2" xfId="5641"/>
    <cellStyle name="Обычный 2 10 5 3 3" xfId="2597"/>
    <cellStyle name="Обычный 2 10 5 3 4" xfId="3603"/>
    <cellStyle name="Обычный 2 10 5 3 5" xfId="4635"/>
    <cellStyle name="Обычный 2 10 5 4" xfId="1153"/>
    <cellStyle name="Обычный 2 10 5 4 2" xfId="5177"/>
    <cellStyle name="Обычный 2 10 5 5" xfId="2133"/>
    <cellStyle name="Обычный 2 10 5 6" xfId="3139"/>
    <cellStyle name="Обычный 2 10 5 7" xfId="4171"/>
    <cellStyle name="Обычный 2 10 6" xfId="199"/>
    <cellStyle name="Обычный 2 10 6 2" xfId="431"/>
    <cellStyle name="Обычный 2 10 6 2 2" xfId="895"/>
    <cellStyle name="Обычный 2 10 6 2 2 2" xfId="1875"/>
    <cellStyle name="Обычный 2 10 6 2 2 2 2" xfId="5899"/>
    <cellStyle name="Обычный 2 10 6 2 2 3" xfId="2855"/>
    <cellStyle name="Обычный 2 10 6 2 2 4" xfId="3861"/>
    <cellStyle name="Обычный 2 10 6 2 2 5" xfId="4893"/>
    <cellStyle name="Обычный 2 10 6 2 3" xfId="1411"/>
    <cellStyle name="Обычный 2 10 6 2 3 2" xfId="5435"/>
    <cellStyle name="Обычный 2 10 6 2 4" xfId="2391"/>
    <cellStyle name="Обычный 2 10 6 2 5" xfId="3397"/>
    <cellStyle name="Обычный 2 10 6 2 6" xfId="4429"/>
    <cellStyle name="Обычный 2 10 6 3" xfId="663"/>
    <cellStyle name="Обычный 2 10 6 3 2" xfId="1643"/>
    <cellStyle name="Обычный 2 10 6 3 2 2" xfId="5667"/>
    <cellStyle name="Обычный 2 10 6 3 3" xfId="2623"/>
    <cellStyle name="Обычный 2 10 6 3 4" xfId="3629"/>
    <cellStyle name="Обычный 2 10 6 3 5" xfId="4661"/>
    <cellStyle name="Обычный 2 10 6 4" xfId="1179"/>
    <cellStyle name="Обычный 2 10 6 4 2" xfId="5203"/>
    <cellStyle name="Обычный 2 10 6 5" xfId="2159"/>
    <cellStyle name="Обычный 2 10 6 6" xfId="3165"/>
    <cellStyle name="Обычный 2 10 6 7" xfId="4197"/>
    <cellStyle name="Обычный 2 10 7" xfId="225"/>
    <cellStyle name="Обычный 2 10 7 2" xfId="457"/>
    <cellStyle name="Обычный 2 10 7 2 2" xfId="921"/>
    <cellStyle name="Обычный 2 10 7 2 2 2" xfId="1901"/>
    <cellStyle name="Обычный 2 10 7 2 2 2 2" xfId="5925"/>
    <cellStyle name="Обычный 2 10 7 2 2 3" xfId="2881"/>
    <cellStyle name="Обычный 2 10 7 2 2 4" xfId="3887"/>
    <cellStyle name="Обычный 2 10 7 2 2 5" xfId="4919"/>
    <cellStyle name="Обычный 2 10 7 2 3" xfId="1437"/>
    <cellStyle name="Обычный 2 10 7 2 3 2" xfId="5461"/>
    <cellStyle name="Обычный 2 10 7 2 4" xfId="2417"/>
    <cellStyle name="Обычный 2 10 7 2 5" xfId="3423"/>
    <cellStyle name="Обычный 2 10 7 2 6" xfId="4455"/>
    <cellStyle name="Обычный 2 10 7 3" xfId="689"/>
    <cellStyle name="Обычный 2 10 7 3 2" xfId="1669"/>
    <cellStyle name="Обычный 2 10 7 3 2 2" xfId="5693"/>
    <cellStyle name="Обычный 2 10 7 3 3" xfId="2649"/>
    <cellStyle name="Обычный 2 10 7 3 4" xfId="3655"/>
    <cellStyle name="Обычный 2 10 7 3 5" xfId="4687"/>
    <cellStyle name="Обычный 2 10 7 4" xfId="1205"/>
    <cellStyle name="Обычный 2 10 7 4 2" xfId="5229"/>
    <cellStyle name="Обычный 2 10 7 5" xfId="2185"/>
    <cellStyle name="Обычный 2 10 7 6" xfId="3191"/>
    <cellStyle name="Обычный 2 10 7 7" xfId="4223"/>
    <cellStyle name="Обычный 2 10 8" xfId="251"/>
    <cellStyle name="Обычный 2 10 8 2" xfId="483"/>
    <cellStyle name="Обычный 2 10 8 2 2" xfId="947"/>
    <cellStyle name="Обычный 2 10 8 2 2 2" xfId="1927"/>
    <cellStyle name="Обычный 2 10 8 2 2 2 2" xfId="5951"/>
    <cellStyle name="Обычный 2 10 8 2 2 3" xfId="2907"/>
    <cellStyle name="Обычный 2 10 8 2 2 4" xfId="3913"/>
    <cellStyle name="Обычный 2 10 8 2 2 5" xfId="4945"/>
    <cellStyle name="Обычный 2 10 8 2 3" xfId="1463"/>
    <cellStyle name="Обычный 2 10 8 2 3 2" xfId="5487"/>
    <cellStyle name="Обычный 2 10 8 2 4" xfId="2443"/>
    <cellStyle name="Обычный 2 10 8 2 5" xfId="3449"/>
    <cellStyle name="Обычный 2 10 8 2 6" xfId="4481"/>
    <cellStyle name="Обычный 2 10 8 3" xfId="715"/>
    <cellStyle name="Обычный 2 10 8 3 2" xfId="1695"/>
    <cellStyle name="Обычный 2 10 8 3 2 2" xfId="5719"/>
    <cellStyle name="Обычный 2 10 8 3 3" xfId="2675"/>
    <cellStyle name="Обычный 2 10 8 3 4" xfId="3681"/>
    <cellStyle name="Обычный 2 10 8 3 5" xfId="4713"/>
    <cellStyle name="Обычный 2 10 8 4" xfId="1231"/>
    <cellStyle name="Обычный 2 10 8 4 2" xfId="5255"/>
    <cellStyle name="Обычный 2 10 8 5" xfId="2211"/>
    <cellStyle name="Обычный 2 10 8 6" xfId="3217"/>
    <cellStyle name="Обычный 2 10 8 7" xfId="4249"/>
    <cellStyle name="Обычный 2 10 9" xfId="277"/>
    <cellStyle name="Обычный 2 10 9 2" xfId="509"/>
    <cellStyle name="Обычный 2 10 9 2 2" xfId="973"/>
    <cellStyle name="Обычный 2 10 9 2 2 2" xfId="1953"/>
    <cellStyle name="Обычный 2 10 9 2 2 2 2" xfId="5977"/>
    <cellStyle name="Обычный 2 10 9 2 2 3" xfId="2933"/>
    <cellStyle name="Обычный 2 10 9 2 2 4" xfId="3939"/>
    <cellStyle name="Обычный 2 10 9 2 2 5" xfId="4971"/>
    <cellStyle name="Обычный 2 10 9 2 3" xfId="1489"/>
    <cellStyle name="Обычный 2 10 9 2 3 2" xfId="5513"/>
    <cellStyle name="Обычный 2 10 9 2 4" xfId="2469"/>
    <cellStyle name="Обычный 2 10 9 2 5" xfId="3475"/>
    <cellStyle name="Обычный 2 10 9 2 6" xfId="4507"/>
    <cellStyle name="Обычный 2 10 9 3" xfId="741"/>
    <cellStyle name="Обычный 2 10 9 3 2" xfId="1721"/>
    <cellStyle name="Обычный 2 10 9 3 2 2" xfId="5745"/>
    <cellStyle name="Обычный 2 10 9 3 3" xfId="2701"/>
    <cellStyle name="Обычный 2 10 9 3 4" xfId="3707"/>
    <cellStyle name="Обычный 2 10 9 3 5" xfId="4739"/>
    <cellStyle name="Обычный 2 10 9 4" xfId="1257"/>
    <cellStyle name="Обычный 2 10 9 4 2" xfId="5281"/>
    <cellStyle name="Обычный 2 10 9 5" xfId="2237"/>
    <cellStyle name="Обычный 2 10 9 6" xfId="3243"/>
    <cellStyle name="Обычный 2 10 9 7" xfId="4275"/>
    <cellStyle name="Обычный 2 11" xfId="68"/>
    <cellStyle name="Обычный 2 11 10" xfId="303"/>
    <cellStyle name="Обычный 2 11 10 2" xfId="767"/>
    <cellStyle name="Обычный 2 11 10 2 2" xfId="1747"/>
    <cellStyle name="Обычный 2 11 10 2 2 2" xfId="5771"/>
    <cellStyle name="Обычный 2 11 10 2 3" xfId="2727"/>
    <cellStyle name="Обычный 2 11 10 2 4" xfId="3733"/>
    <cellStyle name="Обычный 2 11 10 2 5" xfId="4765"/>
    <cellStyle name="Обычный 2 11 10 3" xfId="1283"/>
    <cellStyle name="Обычный 2 11 10 3 2" xfId="5307"/>
    <cellStyle name="Обычный 2 11 10 4" xfId="2263"/>
    <cellStyle name="Обычный 2 11 10 5" xfId="3269"/>
    <cellStyle name="Обычный 2 11 10 6" xfId="4301"/>
    <cellStyle name="Обычный 2 11 11" xfId="535"/>
    <cellStyle name="Обычный 2 11 11 2" xfId="1515"/>
    <cellStyle name="Обычный 2 11 11 2 2" xfId="5539"/>
    <cellStyle name="Обычный 2 11 11 3" xfId="2495"/>
    <cellStyle name="Обычный 2 11 11 4" xfId="3501"/>
    <cellStyle name="Обычный 2 11 11 5" xfId="4533"/>
    <cellStyle name="Обычный 2 11 12" xfId="1001"/>
    <cellStyle name="Обычный 2 11 12 2" xfId="1981"/>
    <cellStyle name="Обычный 2 11 12 2 2" xfId="6005"/>
    <cellStyle name="Обычный 2 11 12 3" xfId="2961"/>
    <cellStyle name="Обычный 2 11 12 4" xfId="3967"/>
    <cellStyle name="Обычный 2 11 12 5" xfId="4999"/>
    <cellStyle name="Обычный 2 11 13" xfId="1027"/>
    <cellStyle name="Обычный 2 11 13 2" xfId="2007"/>
    <cellStyle name="Обычный 2 11 13 2 2" xfId="6031"/>
    <cellStyle name="Обычный 2 11 13 3" xfId="2987"/>
    <cellStyle name="Обычный 2 11 13 4" xfId="3993"/>
    <cellStyle name="Обычный 2 11 13 5" xfId="5025"/>
    <cellStyle name="Обычный 2 11 14" xfId="1051"/>
    <cellStyle name="Обычный 2 11 14 2" xfId="3037"/>
    <cellStyle name="Обычный 2 11 14 3" xfId="5075"/>
    <cellStyle name="Обычный 2 11 15" xfId="2031"/>
    <cellStyle name="Обычный 2 11 15 2" xfId="4019"/>
    <cellStyle name="Обычный 2 11 15 3" xfId="6057"/>
    <cellStyle name="Обычный 2 11 16" xfId="3013"/>
    <cellStyle name="Обычный 2 11 16 2" xfId="5051"/>
    <cellStyle name="Обычный 2 11 17" xfId="4069"/>
    <cellStyle name="Обычный 2 11 2" xfId="97"/>
    <cellStyle name="Обычный 2 11 2 2" xfId="329"/>
    <cellStyle name="Обычный 2 11 2 2 2" xfId="793"/>
    <cellStyle name="Обычный 2 11 2 2 2 2" xfId="1773"/>
    <cellStyle name="Обычный 2 11 2 2 2 2 2" xfId="5797"/>
    <cellStyle name="Обычный 2 11 2 2 2 3" xfId="2753"/>
    <cellStyle name="Обычный 2 11 2 2 2 4" xfId="3759"/>
    <cellStyle name="Обычный 2 11 2 2 2 5" xfId="4791"/>
    <cellStyle name="Обычный 2 11 2 2 3" xfId="1309"/>
    <cellStyle name="Обычный 2 11 2 2 3 2" xfId="5333"/>
    <cellStyle name="Обычный 2 11 2 2 4" xfId="2289"/>
    <cellStyle name="Обычный 2 11 2 2 5" xfId="3295"/>
    <cellStyle name="Обычный 2 11 2 2 6" xfId="4327"/>
    <cellStyle name="Обычный 2 11 2 3" xfId="561"/>
    <cellStyle name="Обычный 2 11 2 3 2" xfId="1541"/>
    <cellStyle name="Обычный 2 11 2 3 2 2" xfId="5565"/>
    <cellStyle name="Обычный 2 11 2 3 3" xfId="2521"/>
    <cellStyle name="Обычный 2 11 2 3 4" xfId="3527"/>
    <cellStyle name="Обычный 2 11 2 3 5" xfId="4559"/>
    <cellStyle name="Обычный 2 11 2 4" xfId="1077"/>
    <cellStyle name="Обычный 2 11 2 4 2" xfId="4045"/>
    <cellStyle name="Обычный 2 11 2 4 3" xfId="6083"/>
    <cellStyle name="Обычный 2 11 2 5" xfId="2057"/>
    <cellStyle name="Обычный 2 11 2 5 2" xfId="5101"/>
    <cellStyle name="Обычный 2 11 2 6" xfId="3063"/>
    <cellStyle name="Обычный 2 11 2 7" xfId="4095"/>
    <cellStyle name="Обычный 2 11 3" xfId="123"/>
    <cellStyle name="Обычный 2 11 3 2" xfId="355"/>
    <cellStyle name="Обычный 2 11 3 2 2" xfId="819"/>
    <cellStyle name="Обычный 2 11 3 2 2 2" xfId="1799"/>
    <cellStyle name="Обычный 2 11 3 2 2 2 2" xfId="5823"/>
    <cellStyle name="Обычный 2 11 3 2 2 3" xfId="2779"/>
    <cellStyle name="Обычный 2 11 3 2 2 4" xfId="3785"/>
    <cellStyle name="Обычный 2 11 3 2 2 5" xfId="4817"/>
    <cellStyle name="Обычный 2 11 3 2 3" xfId="1335"/>
    <cellStyle name="Обычный 2 11 3 2 3 2" xfId="5359"/>
    <cellStyle name="Обычный 2 11 3 2 4" xfId="2315"/>
    <cellStyle name="Обычный 2 11 3 2 5" xfId="3321"/>
    <cellStyle name="Обычный 2 11 3 2 6" xfId="4353"/>
    <cellStyle name="Обычный 2 11 3 3" xfId="587"/>
    <cellStyle name="Обычный 2 11 3 3 2" xfId="1567"/>
    <cellStyle name="Обычный 2 11 3 3 2 2" xfId="5591"/>
    <cellStyle name="Обычный 2 11 3 3 3" xfId="2547"/>
    <cellStyle name="Обычный 2 11 3 3 4" xfId="3553"/>
    <cellStyle name="Обычный 2 11 3 3 5" xfId="4585"/>
    <cellStyle name="Обычный 2 11 3 4" xfId="1103"/>
    <cellStyle name="Обычный 2 11 3 4 2" xfId="5127"/>
    <cellStyle name="Обычный 2 11 3 5" xfId="2083"/>
    <cellStyle name="Обычный 2 11 3 6" xfId="3089"/>
    <cellStyle name="Обычный 2 11 3 7" xfId="4121"/>
    <cellStyle name="Обычный 2 11 4" xfId="149"/>
    <cellStyle name="Обычный 2 11 4 2" xfId="381"/>
    <cellStyle name="Обычный 2 11 4 2 2" xfId="845"/>
    <cellStyle name="Обычный 2 11 4 2 2 2" xfId="1825"/>
    <cellStyle name="Обычный 2 11 4 2 2 2 2" xfId="5849"/>
    <cellStyle name="Обычный 2 11 4 2 2 3" xfId="2805"/>
    <cellStyle name="Обычный 2 11 4 2 2 4" xfId="3811"/>
    <cellStyle name="Обычный 2 11 4 2 2 5" xfId="4843"/>
    <cellStyle name="Обычный 2 11 4 2 3" xfId="1361"/>
    <cellStyle name="Обычный 2 11 4 2 3 2" xfId="5385"/>
    <cellStyle name="Обычный 2 11 4 2 4" xfId="2341"/>
    <cellStyle name="Обычный 2 11 4 2 5" xfId="3347"/>
    <cellStyle name="Обычный 2 11 4 2 6" xfId="4379"/>
    <cellStyle name="Обычный 2 11 4 3" xfId="613"/>
    <cellStyle name="Обычный 2 11 4 3 2" xfId="1593"/>
    <cellStyle name="Обычный 2 11 4 3 2 2" xfId="5617"/>
    <cellStyle name="Обычный 2 11 4 3 3" xfId="2573"/>
    <cellStyle name="Обычный 2 11 4 3 4" xfId="3579"/>
    <cellStyle name="Обычный 2 11 4 3 5" xfId="4611"/>
    <cellStyle name="Обычный 2 11 4 4" xfId="1129"/>
    <cellStyle name="Обычный 2 11 4 4 2" xfId="5153"/>
    <cellStyle name="Обычный 2 11 4 5" xfId="2109"/>
    <cellStyle name="Обычный 2 11 4 6" xfId="3115"/>
    <cellStyle name="Обычный 2 11 4 7" xfId="4147"/>
    <cellStyle name="Обычный 2 11 5" xfId="175"/>
    <cellStyle name="Обычный 2 11 5 2" xfId="407"/>
    <cellStyle name="Обычный 2 11 5 2 2" xfId="871"/>
    <cellStyle name="Обычный 2 11 5 2 2 2" xfId="1851"/>
    <cellStyle name="Обычный 2 11 5 2 2 2 2" xfId="5875"/>
    <cellStyle name="Обычный 2 11 5 2 2 3" xfId="2831"/>
    <cellStyle name="Обычный 2 11 5 2 2 4" xfId="3837"/>
    <cellStyle name="Обычный 2 11 5 2 2 5" xfId="4869"/>
    <cellStyle name="Обычный 2 11 5 2 3" xfId="1387"/>
    <cellStyle name="Обычный 2 11 5 2 3 2" xfId="5411"/>
    <cellStyle name="Обычный 2 11 5 2 4" xfId="2367"/>
    <cellStyle name="Обычный 2 11 5 2 5" xfId="3373"/>
    <cellStyle name="Обычный 2 11 5 2 6" xfId="4405"/>
    <cellStyle name="Обычный 2 11 5 3" xfId="639"/>
    <cellStyle name="Обычный 2 11 5 3 2" xfId="1619"/>
    <cellStyle name="Обычный 2 11 5 3 2 2" xfId="5643"/>
    <cellStyle name="Обычный 2 11 5 3 3" xfId="2599"/>
    <cellStyle name="Обычный 2 11 5 3 4" xfId="3605"/>
    <cellStyle name="Обычный 2 11 5 3 5" xfId="4637"/>
    <cellStyle name="Обычный 2 11 5 4" xfId="1155"/>
    <cellStyle name="Обычный 2 11 5 4 2" xfId="5179"/>
    <cellStyle name="Обычный 2 11 5 5" xfId="2135"/>
    <cellStyle name="Обычный 2 11 5 6" xfId="3141"/>
    <cellStyle name="Обычный 2 11 5 7" xfId="4173"/>
    <cellStyle name="Обычный 2 11 6" xfId="201"/>
    <cellStyle name="Обычный 2 11 6 2" xfId="433"/>
    <cellStyle name="Обычный 2 11 6 2 2" xfId="897"/>
    <cellStyle name="Обычный 2 11 6 2 2 2" xfId="1877"/>
    <cellStyle name="Обычный 2 11 6 2 2 2 2" xfId="5901"/>
    <cellStyle name="Обычный 2 11 6 2 2 3" xfId="2857"/>
    <cellStyle name="Обычный 2 11 6 2 2 4" xfId="3863"/>
    <cellStyle name="Обычный 2 11 6 2 2 5" xfId="4895"/>
    <cellStyle name="Обычный 2 11 6 2 3" xfId="1413"/>
    <cellStyle name="Обычный 2 11 6 2 3 2" xfId="5437"/>
    <cellStyle name="Обычный 2 11 6 2 4" xfId="2393"/>
    <cellStyle name="Обычный 2 11 6 2 5" xfId="3399"/>
    <cellStyle name="Обычный 2 11 6 2 6" xfId="4431"/>
    <cellStyle name="Обычный 2 11 6 3" xfId="665"/>
    <cellStyle name="Обычный 2 11 6 3 2" xfId="1645"/>
    <cellStyle name="Обычный 2 11 6 3 2 2" xfId="5669"/>
    <cellStyle name="Обычный 2 11 6 3 3" xfId="2625"/>
    <cellStyle name="Обычный 2 11 6 3 4" xfId="3631"/>
    <cellStyle name="Обычный 2 11 6 3 5" xfId="4663"/>
    <cellStyle name="Обычный 2 11 6 4" xfId="1181"/>
    <cellStyle name="Обычный 2 11 6 4 2" xfId="5205"/>
    <cellStyle name="Обычный 2 11 6 5" xfId="2161"/>
    <cellStyle name="Обычный 2 11 6 6" xfId="3167"/>
    <cellStyle name="Обычный 2 11 6 7" xfId="4199"/>
    <cellStyle name="Обычный 2 11 7" xfId="227"/>
    <cellStyle name="Обычный 2 11 7 2" xfId="459"/>
    <cellStyle name="Обычный 2 11 7 2 2" xfId="923"/>
    <cellStyle name="Обычный 2 11 7 2 2 2" xfId="1903"/>
    <cellStyle name="Обычный 2 11 7 2 2 2 2" xfId="5927"/>
    <cellStyle name="Обычный 2 11 7 2 2 3" xfId="2883"/>
    <cellStyle name="Обычный 2 11 7 2 2 4" xfId="3889"/>
    <cellStyle name="Обычный 2 11 7 2 2 5" xfId="4921"/>
    <cellStyle name="Обычный 2 11 7 2 3" xfId="1439"/>
    <cellStyle name="Обычный 2 11 7 2 3 2" xfId="5463"/>
    <cellStyle name="Обычный 2 11 7 2 4" xfId="2419"/>
    <cellStyle name="Обычный 2 11 7 2 5" xfId="3425"/>
    <cellStyle name="Обычный 2 11 7 2 6" xfId="4457"/>
    <cellStyle name="Обычный 2 11 7 3" xfId="691"/>
    <cellStyle name="Обычный 2 11 7 3 2" xfId="1671"/>
    <cellStyle name="Обычный 2 11 7 3 2 2" xfId="5695"/>
    <cellStyle name="Обычный 2 11 7 3 3" xfId="2651"/>
    <cellStyle name="Обычный 2 11 7 3 4" xfId="3657"/>
    <cellStyle name="Обычный 2 11 7 3 5" xfId="4689"/>
    <cellStyle name="Обычный 2 11 7 4" xfId="1207"/>
    <cellStyle name="Обычный 2 11 7 4 2" xfId="5231"/>
    <cellStyle name="Обычный 2 11 7 5" xfId="2187"/>
    <cellStyle name="Обычный 2 11 7 6" xfId="3193"/>
    <cellStyle name="Обычный 2 11 7 7" xfId="4225"/>
    <cellStyle name="Обычный 2 11 8" xfId="253"/>
    <cellStyle name="Обычный 2 11 8 2" xfId="485"/>
    <cellStyle name="Обычный 2 11 8 2 2" xfId="949"/>
    <cellStyle name="Обычный 2 11 8 2 2 2" xfId="1929"/>
    <cellStyle name="Обычный 2 11 8 2 2 2 2" xfId="5953"/>
    <cellStyle name="Обычный 2 11 8 2 2 3" xfId="2909"/>
    <cellStyle name="Обычный 2 11 8 2 2 4" xfId="3915"/>
    <cellStyle name="Обычный 2 11 8 2 2 5" xfId="4947"/>
    <cellStyle name="Обычный 2 11 8 2 3" xfId="1465"/>
    <cellStyle name="Обычный 2 11 8 2 3 2" xfId="5489"/>
    <cellStyle name="Обычный 2 11 8 2 4" xfId="2445"/>
    <cellStyle name="Обычный 2 11 8 2 5" xfId="3451"/>
    <cellStyle name="Обычный 2 11 8 2 6" xfId="4483"/>
    <cellStyle name="Обычный 2 11 8 3" xfId="717"/>
    <cellStyle name="Обычный 2 11 8 3 2" xfId="1697"/>
    <cellStyle name="Обычный 2 11 8 3 2 2" xfId="5721"/>
    <cellStyle name="Обычный 2 11 8 3 3" xfId="2677"/>
    <cellStyle name="Обычный 2 11 8 3 4" xfId="3683"/>
    <cellStyle name="Обычный 2 11 8 3 5" xfId="4715"/>
    <cellStyle name="Обычный 2 11 8 4" xfId="1233"/>
    <cellStyle name="Обычный 2 11 8 4 2" xfId="5257"/>
    <cellStyle name="Обычный 2 11 8 5" xfId="2213"/>
    <cellStyle name="Обычный 2 11 8 6" xfId="3219"/>
    <cellStyle name="Обычный 2 11 8 7" xfId="4251"/>
    <cellStyle name="Обычный 2 11 9" xfId="279"/>
    <cellStyle name="Обычный 2 11 9 2" xfId="511"/>
    <cellStyle name="Обычный 2 11 9 2 2" xfId="975"/>
    <cellStyle name="Обычный 2 11 9 2 2 2" xfId="1955"/>
    <cellStyle name="Обычный 2 11 9 2 2 2 2" xfId="5979"/>
    <cellStyle name="Обычный 2 11 9 2 2 3" xfId="2935"/>
    <cellStyle name="Обычный 2 11 9 2 2 4" xfId="3941"/>
    <cellStyle name="Обычный 2 11 9 2 2 5" xfId="4973"/>
    <cellStyle name="Обычный 2 11 9 2 3" xfId="1491"/>
    <cellStyle name="Обычный 2 11 9 2 3 2" xfId="5515"/>
    <cellStyle name="Обычный 2 11 9 2 4" xfId="2471"/>
    <cellStyle name="Обычный 2 11 9 2 5" xfId="3477"/>
    <cellStyle name="Обычный 2 11 9 2 6" xfId="4509"/>
    <cellStyle name="Обычный 2 11 9 3" xfId="743"/>
    <cellStyle name="Обычный 2 11 9 3 2" xfId="1723"/>
    <cellStyle name="Обычный 2 11 9 3 2 2" xfId="5747"/>
    <cellStyle name="Обычный 2 11 9 3 3" xfId="2703"/>
    <cellStyle name="Обычный 2 11 9 3 4" xfId="3709"/>
    <cellStyle name="Обычный 2 11 9 3 5" xfId="4741"/>
    <cellStyle name="Обычный 2 11 9 4" xfId="1259"/>
    <cellStyle name="Обычный 2 11 9 4 2" xfId="5283"/>
    <cellStyle name="Обычный 2 11 9 5" xfId="2239"/>
    <cellStyle name="Обычный 2 11 9 6" xfId="3245"/>
    <cellStyle name="Обычный 2 11 9 7" xfId="4277"/>
    <cellStyle name="Обычный 2 12" xfId="70"/>
    <cellStyle name="Обычный 2 12 10" xfId="305"/>
    <cellStyle name="Обычный 2 12 10 2" xfId="769"/>
    <cellStyle name="Обычный 2 12 10 2 2" xfId="1749"/>
    <cellStyle name="Обычный 2 12 10 2 2 2" xfId="5773"/>
    <cellStyle name="Обычный 2 12 10 2 3" xfId="2729"/>
    <cellStyle name="Обычный 2 12 10 2 4" xfId="3735"/>
    <cellStyle name="Обычный 2 12 10 2 5" xfId="4767"/>
    <cellStyle name="Обычный 2 12 10 3" xfId="1285"/>
    <cellStyle name="Обычный 2 12 10 3 2" xfId="5309"/>
    <cellStyle name="Обычный 2 12 10 4" xfId="2265"/>
    <cellStyle name="Обычный 2 12 10 5" xfId="3271"/>
    <cellStyle name="Обычный 2 12 10 6" xfId="4303"/>
    <cellStyle name="Обычный 2 12 11" xfId="537"/>
    <cellStyle name="Обычный 2 12 11 2" xfId="1517"/>
    <cellStyle name="Обычный 2 12 11 2 2" xfId="5541"/>
    <cellStyle name="Обычный 2 12 11 3" xfId="2497"/>
    <cellStyle name="Обычный 2 12 11 4" xfId="3503"/>
    <cellStyle name="Обычный 2 12 11 5" xfId="4535"/>
    <cellStyle name="Обычный 2 12 12" xfId="1003"/>
    <cellStyle name="Обычный 2 12 12 2" xfId="1983"/>
    <cellStyle name="Обычный 2 12 12 2 2" xfId="6007"/>
    <cellStyle name="Обычный 2 12 12 3" xfId="2963"/>
    <cellStyle name="Обычный 2 12 12 4" xfId="3969"/>
    <cellStyle name="Обычный 2 12 12 5" xfId="5001"/>
    <cellStyle name="Обычный 2 12 13" xfId="1029"/>
    <cellStyle name="Обычный 2 12 13 2" xfId="2009"/>
    <cellStyle name="Обычный 2 12 13 2 2" xfId="6033"/>
    <cellStyle name="Обычный 2 12 13 3" xfId="2989"/>
    <cellStyle name="Обычный 2 12 13 4" xfId="3995"/>
    <cellStyle name="Обычный 2 12 13 5" xfId="5027"/>
    <cellStyle name="Обычный 2 12 14" xfId="1053"/>
    <cellStyle name="Обычный 2 12 14 2" xfId="3039"/>
    <cellStyle name="Обычный 2 12 14 3" xfId="5077"/>
    <cellStyle name="Обычный 2 12 15" xfId="2033"/>
    <cellStyle name="Обычный 2 12 15 2" xfId="4021"/>
    <cellStyle name="Обычный 2 12 15 3" xfId="6059"/>
    <cellStyle name="Обычный 2 12 16" xfId="3015"/>
    <cellStyle name="Обычный 2 12 16 2" xfId="5053"/>
    <cellStyle name="Обычный 2 12 17" xfId="4071"/>
    <cellStyle name="Обычный 2 12 2" xfId="99"/>
    <cellStyle name="Обычный 2 12 2 2" xfId="331"/>
    <cellStyle name="Обычный 2 12 2 2 2" xfId="795"/>
    <cellStyle name="Обычный 2 12 2 2 2 2" xfId="1775"/>
    <cellStyle name="Обычный 2 12 2 2 2 2 2" xfId="5799"/>
    <cellStyle name="Обычный 2 12 2 2 2 3" xfId="2755"/>
    <cellStyle name="Обычный 2 12 2 2 2 4" xfId="3761"/>
    <cellStyle name="Обычный 2 12 2 2 2 5" xfId="4793"/>
    <cellStyle name="Обычный 2 12 2 2 3" xfId="1311"/>
    <cellStyle name="Обычный 2 12 2 2 3 2" xfId="5335"/>
    <cellStyle name="Обычный 2 12 2 2 4" xfId="2291"/>
    <cellStyle name="Обычный 2 12 2 2 5" xfId="3297"/>
    <cellStyle name="Обычный 2 12 2 2 6" xfId="4329"/>
    <cellStyle name="Обычный 2 12 2 3" xfId="563"/>
    <cellStyle name="Обычный 2 12 2 3 2" xfId="1543"/>
    <cellStyle name="Обычный 2 12 2 3 2 2" xfId="5567"/>
    <cellStyle name="Обычный 2 12 2 3 3" xfId="2523"/>
    <cellStyle name="Обычный 2 12 2 3 4" xfId="3529"/>
    <cellStyle name="Обычный 2 12 2 3 5" xfId="4561"/>
    <cellStyle name="Обычный 2 12 2 4" xfId="1079"/>
    <cellStyle name="Обычный 2 12 2 4 2" xfId="4047"/>
    <cellStyle name="Обычный 2 12 2 4 3" xfId="6085"/>
    <cellStyle name="Обычный 2 12 2 5" xfId="2059"/>
    <cellStyle name="Обычный 2 12 2 5 2" xfId="5103"/>
    <cellStyle name="Обычный 2 12 2 6" xfId="3065"/>
    <cellStyle name="Обычный 2 12 2 7" xfId="4097"/>
    <cellStyle name="Обычный 2 12 3" xfId="125"/>
    <cellStyle name="Обычный 2 12 3 2" xfId="357"/>
    <cellStyle name="Обычный 2 12 3 2 2" xfId="821"/>
    <cellStyle name="Обычный 2 12 3 2 2 2" xfId="1801"/>
    <cellStyle name="Обычный 2 12 3 2 2 2 2" xfId="5825"/>
    <cellStyle name="Обычный 2 12 3 2 2 3" xfId="2781"/>
    <cellStyle name="Обычный 2 12 3 2 2 4" xfId="3787"/>
    <cellStyle name="Обычный 2 12 3 2 2 5" xfId="4819"/>
    <cellStyle name="Обычный 2 12 3 2 3" xfId="1337"/>
    <cellStyle name="Обычный 2 12 3 2 3 2" xfId="5361"/>
    <cellStyle name="Обычный 2 12 3 2 4" xfId="2317"/>
    <cellStyle name="Обычный 2 12 3 2 5" xfId="3323"/>
    <cellStyle name="Обычный 2 12 3 2 6" xfId="4355"/>
    <cellStyle name="Обычный 2 12 3 3" xfId="589"/>
    <cellStyle name="Обычный 2 12 3 3 2" xfId="1569"/>
    <cellStyle name="Обычный 2 12 3 3 2 2" xfId="5593"/>
    <cellStyle name="Обычный 2 12 3 3 3" xfId="2549"/>
    <cellStyle name="Обычный 2 12 3 3 4" xfId="3555"/>
    <cellStyle name="Обычный 2 12 3 3 5" xfId="4587"/>
    <cellStyle name="Обычный 2 12 3 4" xfId="1105"/>
    <cellStyle name="Обычный 2 12 3 4 2" xfId="5129"/>
    <cellStyle name="Обычный 2 12 3 5" xfId="2085"/>
    <cellStyle name="Обычный 2 12 3 6" xfId="3091"/>
    <cellStyle name="Обычный 2 12 3 7" xfId="4123"/>
    <cellStyle name="Обычный 2 12 4" xfId="151"/>
    <cellStyle name="Обычный 2 12 4 2" xfId="383"/>
    <cellStyle name="Обычный 2 12 4 2 2" xfId="847"/>
    <cellStyle name="Обычный 2 12 4 2 2 2" xfId="1827"/>
    <cellStyle name="Обычный 2 12 4 2 2 2 2" xfId="5851"/>
    <cellStyle name="Обычный 2 12 4 2 2 3" xfId="2807"/>
    <cellStyle name="Обычный 2 12 4 2 2 4" xfId="3813"/>
    <cellStyle name="Обычный 2 12 4 2 2 5" xfId="4845"/>
    <cellStyle name="Обычный 2 12 4 2 3" xfId="1363"/>
    <cellStyle name="Обычный 2 12 4 2 3 2" xfId="5387"/>
    <cellStyle name="Обычный 2 12 4 2 4" xfId="2343"/>
    <cellStyle name="Обычный 2 12 4 2 5" xfId="3349"/>
    <cellStyle name="Обычный 2 12 4 2 6" xfId="4381"/>
    <cellStyle name="Обычный 2 12 4 3" xfId="615"/>
    <cellStyle name="Обычный 2 12 4 3 2" xfId="1595"/>
    <cellStyle name="Обычный 2 12 4 3 2 2" xfId="5619"/>
    <cellStyle name="Обычный 2 12 4 3 3" xfId="2575"/>
    <cellStyle name="Обычный 2 12 4 3 4" xfId="3581"/>
    <cellStyle name="Обычный 2 12 4 3 5" xfId="4613"/>
    <cellStyle name="Обычный 2 12 4 4" xfId="1131"/>
    <cellStyle name="Обычный 2 12 4 4 2" xfId="5155"/>
    <cellStyle name="Обычный 2 12 4 5" xfId="2111"/>
    <cellStyle name="Обычный 2 12 4 6" xfId="3117"/>
    <cellStyle name="Обычный 2 12 4 7" xfId="4149"/>
    <cellStyle name="Обычный 2 12 5" xfId="177"/>
    <cellStyle name="Обычный 2 12 5 2" xfId="409"/>
    <cellStyle name="Обычный 2 12 5 2 2" xfId="873"/>
    <cellStyle name="Обычный 2 12 5 2 2 2" xfId="1853"/>
    <cellStyle name="Обычный 2 12 5 2 2 2 2" xfId="5877"/>
    <cellStyle name="Обычный 2 12 5 2 2 3" xfId="2833"/>
    <cellStyle name="Обычный 2 12 5 2 2 4" xfId="3839"/>
    <cellStyle name="Обычный 2 12 5 2 2 5" xfId="4871"/>
    <cellStyle name="Обычный 2 12 5 2 3" xfId="1389"/>
    <cellStyle name="Обычный 2 12 5 2 3 2" xfId="5413"/>
    <cellStyle name="Обычный 2 12 5 2 4" xfId="2369"/>
    <cellStyle name="Обычный 2 12 5 2 5" xfId="3375"/>
    <cellStyle name="Обычный 2 12 5 2 6" xfId="4407"/>
    <cellStyle name="Обычный 2 12 5 3" xfId="641"/>
    <cellStyle name="Обычный 2 12 5 3 2" xfId="1621"/>
    <cellStyle name="Обычный 2 12 5 3 2 2" xfId="5645"/>
    <cellStyle name="Обычный 2 12 5 3 3" xfId="2601"/>
    <cellStyle name="Обычный 2 12 5 3 4" xfId="3607"/>
    <cellStyle name="Обычный 2 12 5 3 5" xfId="4639"/>
    <cellStyle name="Обычный 2 12 5 4" xfId="1157"/>
    <cellStyle name="Обычный 2 12 5 4 2" xfId="5181"/>
    <cellStyle name="Обычный 2 12 5 5" xfId="2137"/>
    <cellStyle name="Обычный 2 12 5 6" xfId="3143"/>
    <cellStyle name="Обычный 2 12 5 7" xfId="4175"/>
    <cellStyle name="Обычный 2 12 6" xfId="203"/>
    <cellStyle name="Обычный 2 12 6 2" xfId="435"/>
    <cellStyle name="Обычный 2 12 6 2 2" xfId="899"/>
    <cellStyle name="Обычный 2 12 6 2 2 2" xfId="1879"/>
    <cellStyle name="Обычный 2 12 6 2 2 2 2" xfId="5903"/>
    <cellStyle name="Обычный 2 12 6 2 2 3" xfId="2859"/>
    <cellStyle name="Обычный 2 12 6 2 2 4" xfId="3865"/>
    <cellStyle name="Обычный 2 12 6 2 2 5" xfId="4897"/>
    <cellStyle name="Обычный 2 12 6 2 3" xfId="1415"/>
    <cellStyle name="Обычный 2 12 6 2 3 2" xfId="5439"/>
    <cellStyle name="Обычный 2 12 6 2 4" xfId="2395"/>
    <cellStyle name="Обычный 2 12 6 2 5" xfId="3401"/>
    <cellStyle name="Обычный 2 12 6 2 6" xfId="4433"/>
    <cellStyle name="Обычный 2 12 6 3" xfId="667"/>
    <cellStyle name="Обычный 2 12 6 3 2" xfId="1647"/>
    <cellStyle name="Обычный 2 12 6 3 2 2" xfId="5671"/>
    <cellStyle name="Обычный 2 12 6 3 3" xfId="2627"/>
    <cellStyle name="Обычный 2 12 6 3 4" xfId="3633"/>
    <cellStyle name="Обычный 2 12 6 3 5" xfId="4665"/>
    <cellStyle name="Обычный 2 12 6 4" xfId="1183"/>
    <cellStyle name="Обычный 2 12 6 4 2" xfId="5207"/>
    <cellStyle name="Обычный 2 12 6 5" xfId="2163"/>
    <cellStyle name="Обычный 2 12 6 6" xfId="3169"/>
    <cellStyle name="Обычный 2 12 6 7" xfId="4201"/>
    <cellStyle name="Обычный 2 12 7" xfId="229"/>
    <cellStyle name="Обычный 2 12 7 2" xfId="461"/>
    <cellStyle name="Обычный 2 12 7 2 2" xfId="925"/>
    <cellStyle name="Обычный 2 12 7 2 2 2" xfId="1905"/>
    <cellStyle name="Обычный 2 12 7 2 2 2 2" xfId="5929"/>
    <cellStyle name="Обычный 2 12 7 2 2 3" xfId="2885"/>
    <cellStyle name="Обычный 2 12 7 2 2 4" xfId="3891"/>
    <cellStyle name="Обычный 2 12 7 2 2 5" xfId="4923"/>
    <cellStyle name="Обычный 2 12 7 2 3" xfId="1441"/>
    <cellStyle name="Обычный 2 12 7 2 3 2" xfId="5465"/>
    <cellStyle name="Обычный 2 12 7 2 4" xfId="2421"/>
    <cellStyle name="Обычный 2 12 7 2 5" xfId="3427"/>
    <cellStyle name="Обычный 2 12 7 2 6" xfId="4459"/>
    <cellStyle name="Обычный 2 12 7 3" xfId="693"/>
    <cellStyle name="Обычный 2 12 7 3 2" xfId="1673"/>
    <cellStyle name="Обычный 2 12 7 3 2 2" xfId="5697"/>
    <cellStyle name="Обычный 2 12 7 3 3" xfId="2653"/>
    <cellStyle name="Обычный 2 12 7 3 4" xfId="3659"/>
    <cellStyle name="Обычный 2 12 7 3 5" xfId="4691"/>
    <cellStyle name="Обычный 2 12 7 4" xfId="1209"/>
    <cellStyle name="Обычный 2 12 7 4 2" xfId="5233"/>
    <cellStyle name="Обычный 2 12 7 5" xfId="2189"/>
    <cellStyle name="Обычный 2 12 7 6" xfId="3195"/>
    <cellStyle name="Обычный 2 12 7 7" xfId="4227"/>
    <cellStyle name="Обычный 2 12 8" xfId="255"/>
    <cellStyle name="Обычный 2 12 8 2" xfId="487"/>
    <cellStyle name="Обычный 2 12 8 2 2" xfId="951"/>
    <cellStyle name="Обычный 2 12 8 2 2 2" xfId="1931"/>
    <cellStyle name="Обычный 2 12 8 2 2 2 2" xfId="5955"/>
    <cellStyle name="Обычный 2 12 8 2 2 3" xfId="2911"/>
    <cellStyle name="Обычный 2 12 8 2 2 4" xfId="3917"/>
    <cellStyle name="Обычный 2 12 8 2 2 5" xfId="4949"/>
    <cellStyle name="Обычный 2 12 8 2 3" xfId="1467"/>
    <cellStyle name="Обычный 2 12 8 2 3 2" xfId="5491"/>
    <cellStyle name="Обычный 2 12 8 2 4" xfId="2447"/>
    <cellStyle name="Обычный 2 12 8 2 5" xfId="3453"/>
    <cellStyle name="Обычный 2 12 8 2 6" xfId="4485"/>
    <cellStyle name="Обычный 2 12 8 3" xfId="719"/>
    <cellStyle name="Обычный 2 12 8 3 2" xfId="1699"/>
    <cellStyle name="Обычный 2 12 8 3 2 2" xfId="5723"/>
    <cellStyle name="Обычный 2 12 8 3 3" xfId="2679"/>
    <cellStyle name="Обычный 2 12 8 3 4" xfId="3685"/>
    <cellStyle name="Обычный 2 12 8 3 5" xfId="4717"/>
    <cellStyle name="Обычный 2 12 8 4" xfId="1235"/>
    <cellStyle name="Обычный 2 12 8 4 2" xfId="5259"/>
    <cellStyle name="Обычный 2 12 8 5" xfId="2215"/>
    <cellStyle name="Обычный 2 12 8 6" xfId="3221"/>
    <cellStyle name="Обычный 2 12 8 7" xfId="4253"/>
    <cellStyle name="Обычный 2 12 9" xfId="281"/>
    <cellStyle name="Обычный 2 12 9 2" xfId="513"/>
    <cellStyle name="Обычный 2 12 9 2 2" xfId="977"/>
    <cellStyle name="Обычный 2 12 9 2 2 2" xfId="1957"/>
    <cellStyle name="Обычный 2 12 9 2 2 2 2" xfId="5981"/>
    <cellStyle name="Обычный 2 12 9 2 2 3" xfId="2937"/>
    <cellStyle name="Обычный 2 12 9 2 2 4" xfId="3943"/>
    <cellStyle name="Обычный 2 12 9 2 2 5" xfId="4975"/>
    <cellStyle name="Обычный 2 12 9 2 3" xfId="1493"/>
    <cellStyle name="Обычный 2 12 9 2 3 2" xfId="5517"/>
    <cellStyle name="Обычный 2 12 9 2 4" xfId="2473"/>
    <cellStyle name="Обычный 2 12 9 2 5" xfId="3479"/>
    <cellStyle name="Обычный 2 12 9 2 6" xfId="4511"/>
    <cellStyle name="Обычный 2 12 9 3" xfId="745"/>
    <cellStyle name="Обычный 2 12 9 3 2" xfId="1725"/>
    <cellStyle name="Обычный 2 12 9 3 2 2" xfId="5749"/>
    <cellStyle name="Обычный 2 12 9 3 3" xfId="2705"/>
    <cellStyle name="Обычный 2 12 9 3 4" xfId="3711"/>
    <cellStyle name="Обычный 2 12 9 3 5" xfId="4743"/>
    <cellStyle name="Обычный 2 12 9 4" xfId="1261"/>
    <cellStyle name="Обычный 2 12 9 4 2" xfId="5285"/>
    <cellStyle name="Обычный 2 12 9 5" xfId="2241"/>
    <cellStyle name="Обычный 2 12 9 6" xfId="3247"/>
    <cellStyle name="Обычный 2 12 9 7" xfId="4279"/>
    <cellStyle name="Обычный 2 13" xfId="77"/>
    <cellStyle name="Обычный 2 13 10" xfId="541"/>
    <cellStyle name="Обычный 2 13 10 2" xfId="1521"/>
    <cellStyle name="Обычный 2 13 10 2 2" xfId="5545"/>
    <cellStyle name="Обычный 2 13 10 3" xfId="2501"/>
    <cellStyle name="Обычный 2 13 10 4" xfId="3507"/>
    <cellStyle name="Обычный 2 13 10 5" xfId="4539"/>
    <cellStyle name="Обычный 2 13 11" xfId="981"/>
    <cellStyle name="Обычный 2 13 11 2" xfId="1961"/>
    <cellStyle name="Обычный 2 13 11 2 2" xfId="5985"/>
    <cellStyle name="Обычный 2 13 11 3" xfId="2941"/>
    <cellStyle name="Обычный 2 13 11 4" xfId="3947"/>
    <cellStyle name="Обычный 2 13 11 5" xfId="4979"/>
    <cellStyle name="Обычный 2 13 12" xfId="1007"/>
    <cellStyle name="Обычный 2 13 12 2" xfId="1987"/>
    <cellStyle name="Обычный 2 13 12 2 2" xfId="6011"/>
    <cellStyle name="Обычный 2 13 12 3" xfId="2967"/>
    <cellStyle name="Обычный 2 13 12 4" xfId="3973"/>
    <cellStyle name="Обычный 2 13 12 5" xfId="5005"/>
    <cellStyle name="Обычный 2 13 13" xfId="1057"/>
    <cellStyle name="Обычный 2 13 13 2" xfId="3043"/>
    <cellStyle name="Обычный 2 13 13 3" xfId="5081"/>
    <cellStyle name="Обычный 2 13 14" xfId="2037"/>
    <cellStyle name="Обычный 2 13 14 2" xfId="3999"/>
    <cellStyle name="Обычный 2 13 14 3" xfId="6037"/>
    <cellStyle name="Обычный 2 13 15" xfId="2993"/>
    <cellStyle name="Обычный 2 13 15 2" xfId="5031"/>
    <cellStyle name="Обычный 2 13 16" xfId="4075"/>
    <cellStyle name="Обычный 2 13 2" xfId="103"/>
    <cellStyle name="Обычный 2 13 2 2" xfId="335"/>
    <cellStyle name="Обычный 2 13 2 2 2" xfId="799"/>
    <cellStyle name="Обычный 2 13 2 2 2 2" xfId="1779"/>
    <cellStyle name="Обычный 2 13 2 2 2 2 2" xfId="5803"/>
    <cellStyle name="Обычный 2 13 2 2 2 3" xfId="2759"/>
    <cellStyle name="Обычный 2 13 2 2 2 4" xfId="3765"/>
    <cellStyle name="Обычный 2 13 2 2 2 5" xfId="4797"/>
    <cellStyle name="Обычный 2 13 2 2 3" xfId="1315"/>
    <cellStyle name="Обычный 2 13 2 2 3 2" xfId="5339"/>
    <cellStyle name="Обычный 2 13 2 2 4" xfId="2295"/>
    <cellStyle name="Обычный 2 13 2 2 5" xfId="3301"/>
    <cellStyle name="Обычный 2 13 2 2 6" xfId="4333"/>
    <cellStyle name="Обычный 2 13 2 3" xfId="567"/>
    <cellStyle name="Обычный 2 13 2 3 2" xfId="1547"/>
    <cellStyle name="Обычный 2 13 2 3 2 2" xfId="5571"/>
    <cellStyle name="Обычный 2 13 2 3 3" xfId="2527"/>
    <cellStyle name="Обычный 2 13 2 3 4" xfId="3533"/>
    <cellStyle name="Обычный 2 13 2 3 5" xfId="4565"/>
    <cellStyle name="Обычный 2 13 2 4" xfId="1083"/>
    <cellStyle name="Обычный 2 13 2 4 2" xfId="4025"/>
    <cellStyle name="Обычный 2 13 2 4 3" xfId="6063"/>
    <cellStyle name="Обычный 2 13 2 5" xfId="2063"/>
    <cellStyle name="Обычный 2 13 2 5 2" xfId="5107"/>
    <cellStyle name="Обычный 2 13 2 6" xfId="3069"/>
    <cellStyle name="Обычный 2 13 2 7" xfId="4101"/>
    <cellStyle name="Обычный 2 13 3" xfId="129"/>
    <cellStyle name="Обычный 2 13 3 2" xfId="361"/>
    <cellStyle name="Обычный 2 13 3 2 2" xfId="825"/>
    <cellStyle name="Обычный 2 13 3 2 2 2" xfId="1805"/>
    <cellStyle name="Обычный 2 13 3 2 2 2 2" xfId="5829"/>
    <cellStyle name="Обычный 2 13 3 2 2 3" xfId="2785"/>
    <cellStyle name="Обычный 2 13 3 2 2 4" xfId="3791"/>
    <cellStyle name="Обычный 2 13 3 2 2 5" xfId="4823"/>
    <cellStyle name="Обычный 2 13 3 2 3" xfId="1341"/>
    <cellStyle name="Обычный 2 13 3 2 3 2" xfId="5365"/>
    <cellStyle name="Обычный 2 13 3 2 4" xfId="2321"/>
    <cellStyle name="Обычный 2 13 3 2 5" xfId="3327"/>
    <cellStyle name="Обычный 2 13 3 2 6" xfId="4359"/>
    <cellStyle name="Обычный 2 13 3 3" xfId="593"/>
    <cellStyle name="Обычный 2 13 3 3 2" xfId="1573"/>
    <cellStyle name="Обычный 2 13 3 3 2 2" xfId="5597"/>
    <cellStyle name="Обычный 2 13 3 3 3" xfId="2553"/>
    <cellStyle name="Обычный 2 13 3 3 4" xfId="3559"/>
    <cellStyle name="Обычный 2 13 3 3 5" xfId="4591"/>
    <cellStyle name="Обычный 2 13 3 4" xfId="1109"/>
    <cellStyle name="Обычный 2 13 3 4 2" xfId="5133"/>
    <cellStyle name="Обычный 2 13 3 5" xfId="2089"/>
    <cellStyle name="Обычный 2 13 3 6" xfId="3095"/>
    <cellStyle name="Обычный 2 13 3 7" xfId="4127"/>
    <cellStyle name="Обычный 2 13 4" xfId="155"/>
    <cellStyle name="Обычный 2 13 4 2" xfId="387"/>
    <cellStyle name="Обычный 2 13 4 2 2" xfId="851"/>
    <cellStyle name="Обычный 2 13 4 2 2 2" xfId="1831"/>
    <cellStyle name="Обычный 2 13 4 2 2 2 2" xfId="5855"/>
    <cellStyle name="Обычный 2 13 4 2 2 3" xfId="2811"/>
    <cellStyle name="Обычный 2 13 4 2 2 4" xfId="3817"/>
    <cellStyle name="Обычный 2 13 4 2 2 5" xfId="4849"/>
    <cellStyle name="Обычный 2 13 4 2 3" xfId="1367"/>
    <cellStyle name="Обычный 2 13 4 2 3 2" xfId="5391"/>
    <cellStyle name="Обычный 2 13 4 2 4" xfId="2347"/>
    <cellStyle name="Обычный 2 13 4 2 5" xfId="3353"/>
    <cellStyle name="Обычный 2 13 4 2 6" xfId="4385"/>
    <cellStyle name="Обычный 2 13 4 3" xfId="619"/>
    <cellStyle name="Обычный 2 13 4 3 2" xfId="1599"/>
    <cellStyle name="Обычный 2 13 4 3 2 2" xfId="5623"/>
    <cellStyle name="Обычный 2 13 4 3 3" xfId="2579"/>
    <cellStyle name="Обычный 2 13 4 3 4" xfId="3585"/>
    <cellStyle name="Обычный 2 13 4 3 5" xfId="4617"/>
    <cellStyle name="Обычный 2 13 4 4" xfId="1135"/>
    <cellStyle name="Обычный 2 13 4 4 2" xfId="5159"/>
    <cellStyle name="Обычный 2 13 4 5" xfId="2115"/>
    <cellStyle name="Обычный 2 13 4 6" xfId="3121"/>
    <cellStyle name="Обычный 2 13 4 7" xfId="4153"/>
    <cellStyle name="Обычный 2 13 5" xfId="181"/>
    <cellStyle name="Обычный 2 13 5 2" xfId="413"/>
    <cellStyle name="Обычный 2 13 5 2 2" xfId="877"/>
    <cellStyle name="Обычный 2 13 5 2 2 2" xfId="1857"/>
    <cellStyle name="Обычный 2 13 5 2 2 2 2" xfId="5881"/>
    <cellStyle name="Обычный 2 13 5 2 2 3" xfId="2837"/>
    <cellStyle name="Обычный 2 13 5 2 2 4" xfId="3843"/>
    <cellStyle name="Обычный 2 13 5 2 2 5" xfId="4875"/>
    <cellStyle name="Обычный 2 13 5 2 3" xfId="1393"/>
    <cellStyle name="Обычный 2 13 5 2 3 2" xfId="5417"/>
    <cellStyle name="Обычный 2 13 5 2 4" xfId="2373"/>
    <cellStyle name="Обычный 2 13 5 2 5" xfId="3379"/>
    <cellStyle name="Обычный 2 13 5 2 6" xfId="4411"/>
    <cellStyle name="Обычный 2 13 5 3" xfId="645"/>
    <cellStyle name="Обычный 2 13 5 3 2" xfId="1625"/>
    <cellStyle name="Обычный 2 13 5 3 2 2" xfId="5649"/>
    <cellStyle name="Обычный 2 13 5 3 3" xfId="2605"/>
    <cellStyle name="Обычный 2 13 5 3 4" xfId="3611"/>
    <cellStyle name="Обычный 2 13 5 3 5" xfId="4643"/>
    <cellStyle name="Обычный 2 13 5 4" xfId="1161"/>
    <cellStyle name="Обычный 2 13 5 4 2" xfId="5185"/>
    <cellStyle name="Обычный 2 13 5 5" xfId="2141"/>
    <cellStyle name="Обычный 2 13 5 6" xfId="3147"/>
    <cellStyle name="Обычный 2 13 5 7" xfId="4179"/>
    <cellStyle name="Обычный 2 13 6" xfId="207"/>
    <cellStyle name="Обычный 2 13 6 2" xfId="439"/>
    <cellStyle name="Обычный 2 13 6 2 2" xfId="903"/>
    <cellStyle name="Обычный 2 13 6 2 2 2" xfId="1883"/>
    <cellStyle name="Обычный 2 13 6 2 2 2 2" xfId="5907"/>
    <cellStyle name="Обычный 2 13 6 2 2 3" xfId="2863"/>
    <cellStyle name="Обычный 2 13 6 2 2 4" xfId="3869"/>
    <cellStyle name="Обычный 2 13 6 2 2 5" xfId="4901"/>
    <cellStyle name="Обычный 2 13 6 2 3" xfId="1419"/>
    <cellStyle name="Обычный 2 13 6 2 3 2" xfId="5443"/>
    <cellStyle name="Обычный 2 13 6 2 4" xfId="2399"/>
    <cellStyle name="Обычный 2 13 6 2 5" xfId="3405"/>
    <cellStyle name="Обычный 2 13 6 2 6" xfId="4437"/>
    <cellStyle name="Обычный 2 13 6 3" xfId="671"/>
    <cellStyle name="Обычный 2 13 6 3 2" xfId="1651"/>
    <cellStyle name="Обычный 2 13 6 3 2 2" xfId="5675"/>
    <cellStyle name="Обычный 2 13 6 3 3" xfId="2631"/>
    <cellStyle name="Обычный 2 13 6 3 4" xfId="3637"/>
    <cellStyle name="Обычный 2 13 6 3 5" xfId="4669"/>
    <cellStyle name="Обычный 2 13 6 4" xfId="1187"/>
    <cellStyle name="Обычный 2 13 6 4 2" xfId="5211"/>
    <cellStyle name="Обычный 2 13 6 5" xfId="2167"/>
    <cellStyle name="Обычный 2 13 6 6" xfId="3173"/>
    <cellStyle name="Обычный 2 13 6 7" xfId="4205"/>
    <cellStyle name="Обычный 2 13 7" xfId="233"/>
    <cellStyle name="Обычный 2 13 7 2" xfId="465"/>
    <cellStyle name="Обычный 2 13 7 2 2" xfId="929"/>
    <cellStyle name="Обычный 2 13 7 2 2 2" xfId="1909"/>
    <cellStyle name="Обычный 2 13 7 2 2 2 2" xfId="5933"/>
    <cellStyle name="Обычный 2 13 7 2 2 3" xfId="2889"/>
    <cellStyle name="Обычный 2 13 7 2 2 4" xfId="3895"/>
    <cellStyle name="Обычный 2 13 7 2 2 5" xfId="4927"/>
    <cellStyle name="Обычный 2 13 7 2 3" xfId="1445"/>
    <cellStyle name="Обычный 2 13 7 2 3 2" xfId="5469"/>
    <cellStyle name="Обычный 2 13 7 2 4" xfId="2425"/>
    <cellStyle name="Обычный 2 13 7 2 5" xfId="3431"/>
    <cellStyle name="Обычный 2 13 7 2 6" xfId="4463"/>
    <cellStyle name="Обычный 2 13 7 3" xfId="697"/>
    <cellStyle name="Обычный 2 13 7 3 2" xfId="1677"/>
    <cellStyle name="Обычный 2 13 7 3 2 2" xfId="5701"/>
    <cellStyle name="Обычный 2 13 7 3 3" xfId="2657"/>
    <cellStyle name="Обычный 2 13 7 3 4" xfId="3663"/>
    <cellStyle name="Обычный 2 13 7 3 5" xfId="4695"/>
    <cellStyle name="Обычный 2 13 7 4" xfId="1213"/>
    <cellStyle name="Обычный 2 13 7 4 2" xfId="5237"/>
    <cellStyle name="Обычный 2 13 7 5" xfId="2193"/>
    <cellStyle name="Обычный 2 13 7 6" xfId="3199"/>
    <cellStyle name="Обычный 2 13 7 7" xfId="4231"/>
    <cellStyle name="Обычный 2 13 8" xfId="259"/>
    <cellStyle name="Обычный 2 13 8 2" xfId="491"/>
    <cellStyle name="Обычный 2 13 8 2 2" xfId="955"/>
    <cellStyle name="Обычный 2 13 8 2 2 2" xfId="1935"/>
    <cellStyle name="Обычный 2 13 8 2 2 2 2" xfId="5959"/>
    <cellStyle name="Обычный 2 13 8 2 2 3" xfId="2915"/>
    <cellStyle name="Обычный 2 13 8 2 2 4" xfId="3921"/>
    <cellStyle name="Обычный 2 13 8 2 2 5" xfId="4953"/>
    <cellStyle name="Обычный 2 13 8 2 3" xfId="1471"/>
    <cellStyle name="Обычный 2 13 8 2 3 2" xfId="5495"/>
    <cellStyle name="Обычный 2 13 8 2 4" xfId="2451"/>
    <cellStyle name="Обычный 2 13 8 2 5" xfId="3457"/>
    <cellStyle name="Обычный 2 13 8 2 6" xfId="4489"/>
    <cellStyle name="Обычный 2 13 8 3" xfId="723"/>
    <cellStyle name="Обычный 2 13 8 3 2" xfId="1703"/>
    <cellStyle name="Обычный 2 13 8 3 2 2" xfId="5727"/>
    <cellStyle name="Обычный 2 13 8 3 3" xfId="2683"/>
    <cellStyle name="Обычный 2 13 8 3 4" xfId="3689"/>
    <cellStyle name="Обычный 2 13 8 3 5" xfId="4721"/>
    <cellStyle name="Обычный 2 13 8 4" xfId="1239"/>
    <cellStyle name="Обычный 2 13 8 4 2" xfId="5263"/>
    <cellStyle name="Обычный 2 13 8 5" xfId="2219"/>
    <cellStyle name="Обычный 2 13 8 6" xfId="3225"/>
    <cellStyle name="Обычный 2 13 8 7" xfId="4257"/>
    <cellStyle name="Обычный 2 13 9" xfId="309"/>
    <cellStyle name="Обычный 2 13 9 2" xfId="773"/>
    <cellStyle name="Обычный 2 13 9 2 2" xfId="1753"/>
    <cellStyle name="Обычный 2 13 9 2 2 2" xfId="5777"/>
    <cellStyle name="Обычный 2 13 9 2 3" xfId="2733"/>
    <cellStyle name="Обычный 2 13 9 2 4" xfId="3739"/>
    <cellStyle name="Обычный 2 13 9 2 5" xfId="4771"/>
    <cellStyle name="Обычный 2 13 9 3" xfId="1289"/>
    <cellStyle name="Обычный 2 13 9 3 2" xfId="5313"/>
    <cellStyle name="Обычный 2 13 9 4" xfId="2269"/>
    <cellStyle name="Обычный 2 13 9 5" xfId="3275"/>
    <cellStyle name="Обычный 2 13 9 6" xfId="4307"/>
    <cellStyle name="Обычный 2 14" xfId="72"/>
    <cellStyle name="Обычный 2 14 2" xfId="307"/>
    <cellStyle name="Обычный 2 14 2 2" xfId="771"/>
    <cellStyle name="Обычный 2 14 2 2 2" xfId="1751"/>
    <cellStyle name="Обычный 2 14 2 2 2 2" xfId="5775"/>
    <cellStyle name="Обычный 2 14 2 2 3" xfId="2731"/>
    <cellStyle name="Обычный 2 14 2 2 4" xfId="3737"/>
    <cellStyle name="Обычный 2 14 2 2 5" xfId="4769"/>
    <cellStyle name="Обычный 2 14 2 3" xfId="1287"/>
    <cellStyle name="Обычный 2 14 2 3 2" xfId="5311"/>
    <cellStyle name="Обычный 2 14 2 4" xfId="2267"/>
    <cellStyle name="Обычный 2 14 2 5" xfId="3273"/>
    <cellStyle name="Обычный 2 14 2 6" xfId="4305"/>
    <cellStyle name="Обычный 2 14 3" xfId="539"/>
    <cellStyle name="Обычный 2 14 3 2" xfId="1519"/>
    <cellStyle name="Обычный 2 14 3 2 2" xfId="5543"/>
    <cellStyle name="Обычный 2 14 3 3" xfId="2499"/>
    <cellStyle name="Обычный 2 14 3 4" xfId="3505"/>
    <cellStyle name="Обычный 2 14 3 5" xfId="4537"/>
    <cellStyle name="Обычный 2 14 4" xfId="1055"/>
    <cellStyle name="Обычный 2 14 4 2" xfId="4023"/>
    <cellStyle name="Обычный 2 14 4 3" xfId="6061"/>
    <cellStyle name="Обычный 2 14 5" xfId="2035"/>
    <cellStyle name="Обычный 2 14 5 2" xfId="5079"/>
    <cellStyle name="Обычный 2 14 6" xfId="3041"/>
    <cellStyle name="Обычный 2 14 7" xfId="4073"/>
    <cellStyle name="Обычный 2 15" xfId="101"/>
    <cellStyle name="Обычный 2 15 2" xfId="333"/>
    <cellStyle name="Обычный 2 15 2 2" xfId="797"/>
    <cellStyle name="Обычный 2 15 2 2 2" xfId="1777"/>
    <cellStyle name="Обычный 2 15 2 2 2 2" xfId="5801"/>
    <cellStyle name="Обычный 2 15 2 2 3" xfId="2757"/>
    <cellStyle name="Обычный 2 15 2 2 4" xfId="3763"/>
    <cellStyle name="Обычный 2 15 2 2 5" xfId="4795"/>
    <cellStyle name="Обычный 2 15 2 3" xfId="1313"/>
    <cellStyle name="Обычный 2 15 2 3 2" xfId="5337"/>
    <cellStyle name="Обычный 2 15 2 4" xfId="2293"/>
    <cellStyle name="Обычный 2 15 2 5" xfId="3299"/>
    <cellStyle name="Обычный 2 15 2 6" xfId="4331"/>
    <cellStyle name="Обычный 2 15 3" xfId="565"/>
    <cellStyle name="Обычный 2 15 3 2" xfId="1545"/>
    <cellStyle name="Обычный 2 15 3 2 2" xfId="5569"/>
    <cellStyle name="Обычный 2 15 3 3" xfId="2525"/>
    <cellStyle name="Обычный 2 15 3 4" xfId="3531"/>
    <cellStyle name="Обычный 2 15 3 5" xfId="4563"/>
    <cellStyle name="Обычный 2 15 4" xfId="1081"/>
    <cellStyle name="Обычный 2 15 4 2" xfId="5105"/>
    <cellStyle name="Обычный 2 15 5" xfId="2061"/>
    <cellStyle name="Обычный 2 15 6" xfId="3067"/>
    <cellStyle name="Обычный 2 15 7" xfId="4099"/>
    <cellStyle name="Обычный 2 16" xfId="127"/>
    <cellStyle name="Обычный 2 16 2" xfId="359"/>
    <cellStyle name="Обычный 2 16 2 2" xfId="823"/>
    <cellStyle name="Обычный 2 16 2 2 2" xfId="1803"/>
    <cellStyle name="Обычный 2 16 2 2 2 2" xfId="5827"/>
    <cellStyle name="Обычный 2 16 2 2 3" xfId="2783"/>
    <cellStyle name="Обычный 2 16 2 2 4" xfId="3789"/>
    <cellStyle name="Обычный 2 16 2 2 5" xfId="4821"/>
    <cellStyle name="Обычный 2 16 2 3" xfId="1339"/>
    <cellStyle name="Обычный 2 16 2 3 2" xfId="5363"/>
    <cellStyle name="Обычный 2 16 2 4" xfId="2319"/>
    <cellStyle name="Обычный 2 16 2 5" xfId="3325"/>
    <cellStyle name="Обычный 2 16 2 6" xfId="4357"/>
    <cellStyle name="Обычный 2 16 3" xfId="591"/>
    <cellStyle name="Обычный 2 16 3 2" xfId="1571"/>
    <cellStyle name="Обычный 2 16 3 2 2" xfId="5595"/>
    <cellStyle name="Обычный 2 16 3 3" xfId="2551"/>
    <cellStyle name="Обычный 2 16 3 4" xfId="3557"/>
    <cellStyle name="Обычный 2 16 3 5" xfId="4589"/>
    <cellStyle name="Обычный 2 16 4" xfId="1107"/>
    <cellStyle name="Обычный 2 16 4 2" xfId="5131"/>
    <cellStyle name="Обычный 2 16 5" xfId="2087"/>
    <cellStyle name="Обычный 2 16 6" xfId="3093"/>
    <cellStyle name="Обычный 2 16 7" xfId="4125"/>
    <cellStyle name="Обычный 2 17" xfId="153"/>
    <cellStyle name="Обычный 2 17 2" xfId="385"/>
    <cellStyle name="Обычный 2 17 2 2" xfId="849"/>
    <cellStyle name="Обычный 2 17 2 2 2" xfId="1829"/>
    <cellStyle name="Обычный 2 17 2 2 2 2" xfId="5853"/>
    <cellStyle name="Обычный 2 17 2 2 3" xfId="2809"/>
    <cellStyle name="Обычный 2 17 2 2 4" xfId="3815"/>
    <cellStyle name="Обычный 2 17 2 2 5" xfId="4847"/>
    <cellStyle name="Обычный 2 17 2 3" xfId="1365"/>
    <cellStyle name="Обычный 2 17 2 3 2" xfId="5389"/>
    <cellStyle name="Обычный 2 17 2 4" xfId="2345"/>
    <cellStyle name="Обычный 2 17 2 5" xfId="3351"/>
    <cellStyle name="Обычный 2 17 2 6" xfId="4383"/>
    <cellStyle name="Обычный 2 17 3" xfId="617"/>
    <cellStyle name="Обычный 2 17 3 2" xfId="1597"/>
    <cellStyle name="Обычный 2 17 3 2 2" xfId="5621"/>
    <cellStyle name="Обычный 2 17 3 3" xfId="2577"/>
    <cellStyle name="Обычный 2 17 3 4" xfId="3583"/>
    <cellStyle name="Обычный 2 17 3 5" xfId="4615"/>
    <cellStyle name="Обычный 2 17 4" xfId="1133"/>
    <cellStyle name="Обычный 2 17 4 2" xfId="5157"/>
    <cellStyle name="Обычный 2 17 5" xfId="2113"/>
    <cellStyle name="Обычный 2 17 6" xfId="3119"/>
    <cellStyle name="Обычный 2 17 7" xfId="4151"/>
    <cellStyle name="Обычный 2 18" xfId="179"/>
    <cellStyle name="Обычный 2 18 2" xfId="411"/>
    <cellStyle name="Обычный 2 18 2 2" xfId="875"/>
    <cellStyle name="Обычный 2 18 2 2 2" xfId="1855"/>
    <cellStyle name="Обычный 2 18 2 2 2 2" xfId="5879"/>
    <cellStyle name="Обычный 2 18 2 2 3" xfId="2835"/>
    <cellStyle name="Обычный 2 18 2 2 4" xfId="3841"/>
    <cellStyle name="Обычный 2 18 2 2 5" xfId="4873"/>
    <cellStyle name="Обычный 2 18 2 3" xfId="1391"/>
    <cellStyle name="Обычный 2 18 2 3 2" xfId="5415"/>
    <cellStyle name="Обычный 2 18 2 4" xfId="2371"/>
    <cellStyle name="Обычный 2 18 2 5" xfId="3377"/>
    <cellStyle name="Обычный 2 18 2 6" xfId="4409"/>
    <cellStyle name="Обычный 2 18 3" xfId="643"/>
    <cellStyle name="Обычный 2 18 3 2" xfId="1623"/>
    <cellStyle name="Обычный 2 18 3 2 2" xfId="5647"/>
    <cellStyle name="Обычный 2 18 3 3" xfId="2603"/>
    <cellStyle name="Обычный 2 18 3 4" xfId="3609"/>
    <cellStyle name="Обычный 2 18 3 5" xfId="4641"/>
    <cellStyle name="Обычный 2 18 4" xfId="1159"/>
    <cellStyle name="Обычный 2 18 4 2" xfId="5183"/>
    <cellStyle name="Обычный 2 18 5" xfId="2139"/>
    <cellStyle name="Обычный 2 18 6" xfId="3145"/>
    <cellStyle name="Обычный 2 18 7" xfId="4177"/>
    <cellStyle name="Обычный 2 19" xfId="205"/>
    <cellStyle name="Обычный 2 19 2" xfId="437"/>
    <cellStyle name="Обычный 2 19 2 2" xfId="901"/>
    <cellStyle name="Обычный 2 19 2 2 2" xfId="1881"/>
    <cellStyle name="Обычный 2 19 2 2 2 2" xfId="5905"/>
    <cellStyle name="Обычный 2 19 2 2 3" xfId="2861"/>
    <cellStyle name="Обычный 2 19 2 2 4" xfId="3867"/>
    <cellStyle name="Обычный 2 19 2 2 5" xfId="4899"/>
    <cellStyle name="Обычный 2 19 2 3" xfId="1417"/>
    <cellStyle name="Обычный 2 19 2 3 2" xfId="5441"/>
    <cellStyle name="Обычный 2 19 2 4" xfId="2397"/>
    <cellStyle name="Обычный 2 19 2 5" xfId="3403"/>
    <cellStyle name="Обычный 2 19 2 6" xfId="4435"/>
    <cellStyle name="Обычный 2 19 3" xfId="669"/>
    <cellStyle name="Обычный 2 19 3 2" xfId="1649"/>
    <cellStyle name="Обычный 2 19 3 2 2" xfId="5673"/>
    <cellStyle name="Обычный 2 19 3 3" xfId="2629"/>
    <cellStyle name="Обычный 2 19 3 4" xfId="3635"/>
    <cellStyle name="Обычный 2 19 3 5" xfId="4667"/>
    <cellStyle name="Обычный 2 19 4" xfId="1185"/>
    <cellStyle name="Обычный 2 19 4 2" xfId="5209"/>
    <cellStyle name="Обычный 2 19 5" xfId="2165"/>
    <cellStyle name="Обычный 2 19 6" xfId="3171"/>
    <cellStyle name="Обычный 2 19 7" xfId="4203"/>
    <cellStyle name="Обычный 2 2" xfId="50"/>
    <cellStyle name="Обычный 2 2 10" xfId="261"/>
    <cellStyle name="Обычный 2 2 10 2" xfId="493"/>
    <cellStyle name="Обычный 2 2 10 2 2" xfId="957"/>
    <cellStyle name="Обычный 2 2 10 2 2 2" xfId="1937"/>
    <cellStyle name="Обычный 2 2 10 2 2 2 2" xfId="5961"/>
    <cellStyle name="Обычный 2 2 10 2 2 3" xfId="2917"/>
    <cellStyle name="Обычный 2 2 10 2 2 4" xfId="3923"/>
    <cellStyle name="Обычный 2 2 10 2 2 5" xfId="4955"/>
    <cellStyle name="Обычный 2 2 10 2 3" xfId="1473"/>
    <cellStyle name="Обычный 2 2 10 2 3 2" xfId="5497"/>
    <cellStyle name="Обычный 2 2 10 2 4" xfId="2453"/>
    <cellStyle name="Обычный 2 2 10 2 5" xfId="3459"/>
    <cellStyle name="Обычный 2 2 10 2 6" xfId="4491"/>
    <cellStyle name="Обычный 2 2 10 3" xfId="725"/>
    <cellStyle name="Обычный 2 2 10 3 2" xfId="1705"/>
    <cellStyle name="Обычный 2 2 10 3 2 2" xfId="5729"/>
    <cellStyle name="Обычный 2 2 10 3 3" xfId="2685"/>
    <cellStyle name="Обычный 2 2 10 3 4" xfId="3691"/>
    <cellStyle name="Обычный 2 2 10 3 5" xfId="4723"/>
    <cellStyle name="Обычный 2 2 10 4" xfId="1241"/>
    <cellStyle name="Обычный 2 2 10 4 2" xfId="5265"/>
    <cellStyle name="Обычный 2 2 10 5" xfId="2221"/>
    <cellStyle name="Обычный 2 2 10 6" xfId="3227"/>
    <cellStyle name="Обычный 2 2 10 7" xfId="4259"/>
    <cellStyle name="Обычный 2 2 11" xfId="285"/>
    <cellStyle name="Обычный 2 2 11 2" xfId="749"/>
    <cellStyle name="Обычный 2 2 11 2 2" xfId="1729"/>
    <cellStyle name="Обычный 2 2 11 2 2 2" xfId="5753"/>
    <cellStyle name="Обычный 2 2 11 2 3" xfId="2709"/>
    <cellStyle name="Обычный 2 2 11 2 4" xfId="3715"/>
    <cellStyle name="Обычный 2 2 11 2 5" xfId="4747"/>
    <cellStyle name="Обычный 2 2 11 3" xfId="1265"/>
    <cellStyle name="Обычный 2 2 11 3 2" xfId="5289"/>
    <cellStyle name="Обычный 2 2 11 4" xfId="2245"/>
    <cellStyle name="Обычный 2 2 11 5" xfId="3251"/>
    <cellStyle name="Обычный 2 2 11 6" xfId="4283"/>
    <cellStyle name="Обычный 2 2 12" xfId="517"/>
    <cellStyle name="Обычный 2 2 12 2" xfId="1497"/>
    <cellStyle name="Обычный 2 2 12 2 2" xfId="5521"/>
    <cellStyle name="Обычный 2 2 12 3" xfId="2477"/>
    <cellStyle name="Обычный 2 2 12 4" xfId="3483"/>
    <cellStyle name="Обычный 2 2 12 5" xfId="4515"/>
    <cellStyle name="Обычный 2 2 13" xfId="983"/>
    <cellStyle name="Обычный 2 2 13 2" xfId="1963"/>
    <cellStyle name="Обычный 2 2 13 2 2" xfId="5987"/>
    <cellStyle name="Обычный 2 2 13 3" xfId="2943"/>
    <cellStyle name="Обычный 2 2 13 4" xfId="3949"/>
    <cellStyle name="Обычный 2 2 13 5" xfId="4981"/>
    <cellStyle name="Обычный 2 2 14" xfId="1009"/>
    <cellStyle name="Обычный 2 2 14 2" xfId="1989"/>
    <cellStyle name="Обычный 2 2 14 2 2" xfId="6013"/>
    <cellStyle name="Обычный 2 2 14 3" xfId="2969"/>
    <cellStyle name="Обычный 2 2 14 4" xfId="3975"/>
    <cellStyle name="Обычный 2 2 14 5" xfId="5007"/>
    <cellStyle name="Обычный 2 2 15" xfId="1033"/>
    <cellStyle name="Обычный 2 2 15 2" xfId="3019"/>
    <cellStyle name="Обычный 2 2 15 3" xfId="5057"/>
    <cellStyle name="Обычный 2 2 16" xfId="2013"/>
    <cellStyle name="Обычный 2 2 16 2" xfId="4001"/>
    <cellStyle name="Обычный 2 2 16 3" xfId="6039"/>
    <cellStyle name="Обычный 2 2 17" xfId="2995"/>
    <cellStyle name="Обычный 2 2 17 2" xfId="5033"/>
    <cellStyle name="Обычный 2 2 18" xfId="4051"/>
    <cellStyle name="Обычный 2 2 2" xfId="43"/>
    <cellStyle name="Обычный 2 2 3" xfId="79"/>
    <cellStyle name="Обычный 2 2 3 2" xfId="311"/>
    <cellStyle name="Обычный 2 2 3 2 2" xfId="775"/>
    <cellStyle name="Обычный 2 2 3 2 2 2" xfId="1755"/>
    <cellStyle name="Обычный 2 2 3 2 2 2 2" xfId="5779"/>
    <cellStyle name="Обычный 2 2 3 2 2 3" xfId="2735"/>
    <cellStyle name="Обычный 2 2 3 2 2 4" xfId="3741"/>
    <cellStyle name="Обычный 2 2 3 2 2 5" xfId="4773"/>
    <cellStyle name="Обычный 2 2 3 2 3" xfId="1291"/>
    <cellStyle name="Обычный 2 2 3 2 3 2" xfId="5315"/>
    <cellStyle name="Обычный 2 2 3 2 4" xfId="2271"/>
    <cellStyle name="Обычный 2 2 3 2 5" xfId="3277"/>
    <cellStyle name="Обычный 2 2 3 2 6" xfId="4309"/>
    <cellStyle name="Обычный 2 2 3 3" xfId="543"/>
    <cellStyle name="Обычный 2 2 3 3 2" xfId="1523"/>
    <cellStyle name="Обычный 2 2 3 3 2 2" xfId="5547"/>
    <cellStyle name="Обычный 2 2 3 3 3" xfId="2503"/>
    <cellStyle name="Обычный 2 2 3 3 4" xfId="3509"/>
    <cellStyle name="Обычный 2 2 3 3 5" xfId="4541"/>
    <cellStyle name="Обычный 2 2 3 4" xfId="1059"/>
    <cellStyle name="Обычный 2 2 3 4 2" xfId="4027"/>
    <cellStyle name="Обычный 2 2 3 4 3" xfId="6065"/>
    <cellStyle name="Обычный 2 2 3 5" xfId="2039"/>
    <cellStyle name="Обычный 2 2 3 5 2" xfId="5083"/>
    <cellStyle name="Обычный 2 2 3 6" xfId="3045"/>
    <cellStyle name="Обычный 2 2 3 7" xfId="4077"/>
    <cellStyle name="Обычный 2 2 4" xfId="105"/>
    <cellStyle name="Обычный 2 2 4 2" xfId="337"/>
    <cellStyle name="Обычный 2 2 4 2 2" xfId="801"/>
    <cellStyle name="Обычный 2 2 4 2 2 2" xfId="1781"/>
    <cellStyle name="Обычный 2 2 4 2 2 2 2" xfId="5805"/>
    <cellStyle name="Обычный 2 2 4 2 2 3" xfId="2761"/>
    <cellStyle name="Обычный 2 2 4 2 2 4" xfId="3767"/>
    <cellStyle name="Обычный 2 2 4 2 2 5" xfId="4799"/>
    <cellStyle name="Обычный 2 2 4 2 3" xfId="1317"/>
    <cellStyle name="Обычный 2 2 4 2 3 2" xfId="5341"/>
    <cellStyle name="Обычный 2 2 4 2 4" xfId="2297"/>
    <cellStyle name="Обычный 2 2 4 2 5" xfId="3303"/>
    <cellStyle name="Обычный 2 2 4 2 6" xfId="4335"/>
    <cellStyle name="Обычный 2 2 4 3" xfId="569"/>
    <cellStyle name="Обычный 2 2 4 3 2" xfId="1549"/>
    <cellStyle name="Обычный 2 2 4 3 2 2" xfId="5573"/>
    <cellStyle name="Обычный 2 2 4 3 3" xfId="2529"/>
    <cellStyle name="Обычный 2 2 4 3 4" xfId="3535"/>
    <cellStyle name="Обычный 2 2 4 3 5" xfId="4567"/>
    <cellStyle name="Обычный 2 2 4 4" xfId="1085"/>
    <cellStyle name="Обычный 2 2 4 4 2" xfId="5109"/>
    <cellStyle name="Обычный 2 2 4 5" xfId="2065"/>
    <cellStyle name="Обычный 2 2 4 6" xfId="3071"/>
    <cellStyle name="Обычный 2 2 4 7" xfId="4103"/>
    <cellStyle name="Обычный 2 2 5" xfId="131"/>
    <cellStyle name="Обычный 2 2 5 2" xfId="363"/>
    <cellStyle name="Обычный 2 2 5 2 2" xfId="827"/>
    <cellStyle name="Обычный 2 2 5 2 2 2" xfId="1807"/>
    <cellStyle name="Обычный 2 2 5 2 2 2 2" xfId="5831"/>
    <cellStyle name="Обычный 2 2 5 2 2 3" xfId="2787"/>
    <cellStyle name="Обычный 2 2 5 2 2 4" xfId="3793"/>
    <cellStyle name="Обычный 2 2 5 2 2 5" xfId="4825"/>
    <cellStyle name="Обычный 2 2 5 2 3" xfId="1343"/>
    <cellStyle name="Обычный 2 2 5 2 3 2" xfId="5367"/>
    <cellStyle name="Обычный 2 2 5 2 4" xfId="2323"/>
    <cellStyle name="Обычный 2 2 5 2 5" xfId="3329"/>
    <cellStyle name="Обычный 2 2 5 2 6" xfId="4361"/>
    <cellStyle name="Обычный 2 2 5 3" xfId="595"/>
    <cellStyle name="Обычный 2 2 5 3 2" xfId="1575"/>
    <cellStyle name="Обычный 2 2 5 3 2 2" xfId="5599"/>
    <cellStyle name="Обычный 2 2 5 3 3" xfId="2555"/>
    <cellStyle name="Обычный 2 2 5 3 4" xfId="3561"/>
    <cellStyle name="Обычный 2 2 5 3 5" xfId="4593"/>
    <cellStyle name="Обычный 2 2 5 4" xfId="1111"/>
    <cellStyle name="Обычный 2 2 5 4 2" xfId="5135"/>
    <cellStyle name="Обычный 2 2 5 5" xfId="2091"/>
    <cellStyle name="Обычный 2 2 5 6" xfId="3097"/>
    <cellStyle name="Обычный 2 2 5 7" xfId="4129"/>
    <cellStyle name="Обычный 2 2 6" xfId="157"/>
    <cellStyle name="Обычный 2 2 6 2" xfId="389"/>
    <cellStyle name="Обычный 2 2 6 2 2" xfId="853"/>
    <cellStyle name="Обычный 2 2 6 2 2 2" xfId="1833"/>
    <cellStyle name="Обычный 2 2 6 2 2 2 2" xfId="5857"/>
    <cellStyle name="Обычный 2 2 6 2 2 3" xfId="2813"/>
    <cellStyle name="Обычный 2 2 6 2 2 4" xfId="3819"/>
    <cellStyle name="Обычный 2 2 6 2 2 5" xfId="4851"/>
    <cellStyle name="Обычный 2 2 6 2 3" xfId="1369"/>
    <cellStyle name="Обычный 2 2 6 2 3 2" xfId="5393"/>
    <cellStyle name="Обычный 2 2 6 2 4" xfId="2349"/>
    <cellStyle name="Обычный 2 2 6 2 5" xfId="3355"/>
    <cellStyle name="Обычный 2 2 6 2 6" xfId="4387"/>
    <cellStyle name="Обычный 2 2 6 3" xfId="621"/>
    <cellStyle name="Обычный 2 2 6 3 2" xfId="1601"/>
    <cellStyle name="Обычный 2 2 6 3 2 2" xfId="5625"/>
    <cellStyle name="Обычный 2 2 6 3 3" xfId="2581"/>
    <cellStyle name="Обычный 2 2 6 3 4" xfId="3587"/>
    <cellStyle name="Обычный 2 2 6 3 5" xfId="4619"/>
    <cellStyle name="Обычный 2 2 6 4" xfId="1137"/>
    <cellStyle name="Обычный 2 2 6 4 2" xfId="5161"/>
    <cellStyle name="Обычный 2 2 6 5" xfId="2117"/>
    <cellStyle name="Обычный 2 2 6 6" xfId="3123"/>
    <cellStyle name="Обычный 2 2 6 7" xfId="4155"/>
    <cellStyle name="Обычный 2 2 7" xfId="183"/>
    <cellStyle name="Обычный 2 2 7 2" xfId="415"/>
    <cellStyle name="Обычный 2 2 7 2 2" xfId="879"/>
    <cellStyle name="Обычный 2 2 7 2 2 2" xfId="1859"/>
    <cellStyle name="Обычный 2 2 7 2 2 2 2" xfId="5883"/>
    <cellStyle name="Обычный 2 2 7 2 2 3" xfId="2839"/>
    <cellStyle name="Обычный 2 2 7 2 2 4" xfId="3845"/>
    <cellStyle name="Обычный 2 2 7 2 2 5" xfId="4877"/>
    <cellStyle name="Обычный 2 2 7 2 3" xfId="1395"/>
    <cellStyle name="Обычный 2 2 7 2 3 2" xfId="5419"/>
    <cellStyle name="Обычный 2 2 7 2 4" xfId="2375"/>
    <cellStyle name="Обычный 2 2 7 2 5" xfId="3381"/>
    <cellStyle name="Обычный 2 2 7 2 6" xfId="4413"/>
    <cellStyle name="Обычный 2 2 7 3" xfId="647"/>
    <cellStyle name="Обычный 2 2 7 3 2" xfId="1627"/>
    <cellStyle name="Обычный 2 2 7 3 2 2" xfId="5651"/>
    <cellStyle name="Обычный 2 2 7 3 3" xfId="2607"/>
    <cellStyle name="Обычный 2 2 7 3 4" xfId="3613"/>
    <cellStyle name="Обычный 2 2 7 3 5" xfId="4645"/>
    <cellStyle name="Обычный 2 2 7 4" xfId="1163"/>
    <cellStyle name="Обычный 2 2 7 4 2" xfId="5187"/>
    <cellStyle name="Обычный 2 2 7 5" xfId="2143"/>
    <cellStyle name="Обычный 2 2 7 6" xfId="3149"/>
    <cellStyle name="Обычный 2 2 7 7" xfId="4181"/>
    <cellStyle name="Обычный 2 2 8" xfId="209"/>
    <cellStyle name="Обычный 2 2 8 2" xfId="441"/>
    <cellStyle name="Обычный 2 2 8 2 2" xfId="905"/>
    <cellStyle name="Обычный 2 2 8 2 2 2" xfId="1885"/>
    <cellStyle name="Обычный 2 2 8 2 2 2 2" xfId="5909"/>
    <cellStyle name="Обычный 2 2 8 2 2 3" xfId="2865"/>
    <cellStyle name="Обычный 2 2 8 2 2 4" xfId="3871"/>
    <cellStyle name="Обычный 2 2 8 2 2 5" xfId="4903"/>
    <cellStyle name="Обычный 2 2 8 2 3" xfId="1421"/>
    <cellStyle name="Обычный 2 2 8 2 3 2" xfId="5445"/>
    <cellStyle name="Обычный 2 2 8 2 4" xfId="2401"/>
    <cellStyle name="Обычный 2 2 8 2 5" xfId="3407"/>
    <cellStyle name="Обычный 2 2 8 2 6" xfId="4439"/>
    <cellStyle name="Обычный 2 2 8 3" xfId="673"/>
    <cellStyle name="Обычный 2 2 8 3 2" xfId="1653"/>
    <cellStyle name="Обычный 2 2 8 3 2 2" xfId="5677"/>
    <cellStyle name="Обычный 2 2 8 3 3" xfId="2633"/>
    <cellStyle name="Обычный 2 2 8 3 4" xfId="3639"/>
    <cellStyle name="Обычный 2 2 8 3 5" xfId="4671"/>
    <cellStyle name="Обычный 2 2 8 4" xfId="1189"/>
    <cellStyle name="Обычный 2 2 8 4 2" xfId="5213"/>
    <cellStyle name="Обычный 2 2 8 5" xfId="2169"/>
    <cellStyle name="Обычный 2 2 8 6" xfId="3175"/>
    <cellStyle name="Обычный 2 2 8 7" xfId="4207"/>
    <cellStyle name="Обычный 2 2 9" xfId="235"/>
    <cellStyle name="Обычный 2 2 9 2" xfId="467"/>
    <cellStyle name="Обычный 2 2 9 2 2" xfId="931"/>
    <cellStyle name="Обычный 2 2 9 2 2 2" xfId="1911"/>
    <cellStyle name="Обычный 2 2 9 2 2 2 2" xfId="5935"/>
    <cellStyle name="Обычный 2 2 9 2 2 3" xfId="2891"/>
    <cellStyle name="Обычный 2 2 9 2 2 4" xfId="3897"/>
    <cellStyle name="Обычный 2 2 9 2 2 5" xfId="4929"/>
    <cellStyle name="Обычный 2 2 9 2 3" xfId="1447"/>
    <cellStyle name="Обычный 2 2 9 2 3 2" xfId="5471"/>
    <cellStyle name="Обычный 2 2 9 2 4" xfId="2427"/>
    <cellStyle name="Обычный 2 2 9 2 5" xfId="3433"/>
    <cellStyle name="Обычный 2 2 9 2 6" xfId="4465"/>
    <cellStyle name="Обычный 2 2 9 3" xfId="699"/>
    <cellStyle name="Обычный 2 2 9 3 2" xfId="1679"/>
    <cellStyle name="Обычный 2 2 9 3 2 2" xfId="5703"/>
    <cellStyle name="Обычный 2 2 9 3 3" xfId="2659"/>
    <cellStyle name="Обычный 2 2 9 3 4" xfId="3665"/>
    <cellStyle name="Обычный 2 2 9 3 5" xfId="4697"/>
    <cellStyle name="Обычный 2 2 9 4" xfId="1215"/>
    <cellStyle name="Обычный 2 2 9 4 2" xfId="5239"/>
    <cellStyle name="Обычный 2 2 9 5" xfId="2195"/>
    <cellStyle name="Обычный 2 2 9 6" xfId="3201"/>
    <cellStyle name="Обычный 2 2 9 7" xfId="4233"/>
    <cellStyle name="Обычный 2 20" xfId="231"/>
    <cellStyle name="Обычный 2 20 2" xfId="463"/>
    <cellStyle name="Обычный 2 20 2 2" xfId="927"/>
    <cellStyle name="Обычный 2 20 2 2 2" xfId="1907"/>
    <cellStyle name="Обычный 2 20 2 2 2 2" xfId="5931"/>
    <cellStyle name="Обычный 2 20 2 2 3" xfId="2887"/>
    <cellStyle name="Обычный 2 20 2 2 4" xfId="3893"/>
    <cellStyle name="Обычный 2 20 2 2 5" xfId="4925"/>
    <cellStyle name="Обычный 2 20 2 3" xfId="1443"/>
    <cellStyle name="Обычный 2 20 2 3 2" xfId="5467"/>
    <cellStyle name="Обычный 2 20 2 4" xfId="2423"/>
    <cellStyle name="Обычный 2 20 2 5" xfId="3429"/>
    <cellStyle name="Обычный 2 20 2 6" xfId="4461"/>
    <cellStyle name="Обычный 2 20 3" xfId="695"/>
    <cellStyle name="Обычный 2 20 3 2" xfId="1675"/>
    <cellStyle name="Обычный 2 20 3 2 2" xfId="5699"/>
    <cellStyle name="Обычный 2 20 3 3" xfId="2655"/>
    <cellStyle name="Обычный 2 20 3 4" xfId="3661"/>
    <cellStyle name="Обычный 2 20 3 5" xfId="4693"/>
    <cellStyle name="Обычный 2 20 4" xfId="1211"/>
    <cellStyle name="Обычный 2 20 4 2" xfId="5235"/>
    <cellStyle name="Обычный 2 20 5" xfId="2191"/>
    <cellStyle name="Обычный 2 20 6" xfId="3197"/>
    <cellStyle name="Обычный 2 20 7" xfId="4229"/>
    <cellStyle name="Обычный 2 21" xfId="257"/>
    <cellStyle name="Обычный 2 21 2" xfId="489"/>
    <cellStyle name="Обычный 2 21 2 2" xfId="953"/>
    <cellStyle name="Обычный 2 21 2 2 2" xfId="1933"/>
    <cellStyle name="Обычный 2 21 2 2 2 2" xfId="5957"/>
    <cellStyle name="Обычный 2 21 2 2 3" xfId="2913"/>
    <cellStyle name="Обычный 2 21 2 2 4" xfId="3919"/>
    <cellStyle name="Обычный 2 21 2 2 5" xfId="4951"/>
    <cellStyle name="Обычный 2 21 2 3" xfId="1469"/>
    <cellStyle name="Обычный 2 21 2 3 2" xfId="5493"/>
    <cellStyle name="Обычный 2 21 2 4" xfId="2449"/>
    <cellStyle name="Обычный 2 21 2 5" xfId="3455"/>
    <cellStyle name="Обычный 2 21 2 6" xfId="4487"/>
    <cellStyle name="Обычный 2 21 3" xfId="721"/>
    <cellStyle name="Обычный 2 21 3 2" xfId="1701"/>
    <cellStyle name="Обычный 2 21 3 2 2" xfId="5725"/>
    <cellStyle name="Обычный 2 21 3 3" xfId="2681"/>
    <cellStyle name="Обычный 2 21 3 4" xfId="3687"/>
    <cellStyle name="Обычный 2 21 3 5" xfId="4719"/>
    <cellStyle name="Обычный 2 21 4" xfId="1237"/>
    <cellStyle name="Обычный 2 21 4 2" xfId="5261"/>
    <cellStyle name="Обычный 2 21 5" xfId="2217"/>
    <cellStyle name="Обычный 2 21 6" xfId="3223"/>
    <cellStyle name="Обычный 2 21 7" xfId="4255"/>
    <cellStyle name="Обычный 2 22" xfId="283"/>
    <cellStyle name="Обычный 2 22 2" xfId="747"/>
    <cellStyle name="Обычный 2 22 2 2" xfId="1727"/>
    <cellStyle name="Обычный 2 22 2 2 2" xfId="5751"/>
    <cellStyle name="Обычный 2 22 2 3" xfId="2707"/>
    <cellStyle name="Обычный 2 22 2 4" xfId="3713"/>
    <cellStyle name="Обычный 2 22 2 5" xfId="4745"/>
    <cellStyle name="Обычный 2 22 3" xfId="1263"/>
    <cellStyle name="Обычный 2 22 3 2" xfId="5287"/>
    <cellStyle name="Обычный 2 22 4" xfId="2243"/>
    <cellStyle name="Обычный 2 22 5" xfId="3249"/>
    <cellStyle name="Обычный 2 22 6" xfId="4281"/>
    <cellStyle name="Обычный 2 23" xfId="515"/>
    <cellStyle name="Обычный 2 23 2" xfId="1495"/>
    <cellStyle name="Обычный 2 23 2 2" xfId="5519"/>
    <cellStyle name="Обычный 2 23 3" xfId="2475"/>
    <cellStyle name="Обычный 2 23 4" xfId="3481"/>
    <cellStyle name="Обычный 2 23 5" xfId="4513"/>
    <cellStyle name="Обычный 2 24" xfId="979"/>
    <cellStyle name="Обычный 2 24 2" xfId="1959"/>
    <cellStyle name="Обычный 2 24 2 2" xfId="5983"/>
    <cellStyle name="Обычный 2 24 3" xfId="2939"/>
    <cellStyle name="Обычный 2 24 4" xfId="3945"/>
    <cellStyle name="Обычный 2 24 5" xfId="4977"/>
    <cellStyle name="Обычный 2 25" xfId="1005"/>
    <cellStyle name="Обычный 2 25 2" xfId="1985"/>
    <cellStyle name="Обычный 2 25 2 2" xfId="6009"/>
    <cellStyle name="Обычный 2 25 3" xfId="2965"/>
    <cellStyle name="Обычный 2 25 4" xfId="3971"/>
    <cellStyle name="Обычный 2 25 5" xfId="5003"/>
    <cellStyle name="Обычный 2 26" xfId="1031"/>
    <cellStyle name="Обычный 2 26 2" xfId="3017"/>
    <cellStyle name="Обычный 2 26 3" xfId="5055"/>
    <cellStyle name="Обычный 2 27" xfId="2011"/>
    <cellStyle name="Обычный 2 27 2" xfId="3997"/>
    <cellStyle name="Обычный 2 27 3" xfId="6035"/>
    <cellStyle name="Обычный 2 28" xfId="2991"/>
    <cellStyle name="Обычный 2 28 2" xfId="5029"/>
    <cellStyle name="Обычный 2 29" xfId="4049"/>
    <cellStyle name="Обычный 2 3" xfId="52"/>
    <cellStyle name="Обычный 2 3 10" xfId="287"/>
    <cellStyle name="Обычный 2 3 10 2" xfId="751"/>
    <cellStyle name="Обычный 2 3 10 2 2" xfId="1731"/>
    <cellStyle name="Обычный 2 3 10 2 2 2" xfId="5755"/>
    <cellStyle name="Обычный 2 3 10 2 3" xfId="2711"/>
    <cellStyle name="Обычный 2 3 10 2 4" xfId="3717"/>
    <cellStyle name="Обычный 2 3 10 2 5" xfId="4749"/>
    <cellStyle name="Обычный 2 3 10 3" xfId="1267"/>
    <cellStyle name="Обычный 2 3 10 3 2" xfId="5291"/>
    <cellStyle name="Обычный 2 3 10 4" xfId="2247"/>
    <cellStyle name="Обычный 2 3 10 5" xfId="3253"/>
    <cellStyle name="Обычный 2 3 10 6" xfId="4285"/>
    <cellStyle name="Обычный 2 3 11" xfId="519"/>
    <cellStyle name="Обычный 2 3 11 2" xfId="1499"/>
    <cellStyle name="Обычный 2 3 11 2 2" xfId="5523"/>
    <cellStyle name="Обычный 2 3 11 3" xfId="2479"/>
    <cellStyle name="Обычный 2 3 11 4" xfId="3485"/>
    <cellStyle name="Обычный 2 3 11 5" xfId="4517"/>
    <cellStyle name="Обычный 2 3 12" xfId="985"/>
    <cellStyle name="Обычный 2 3 12 2" xfId="1965"/>
    <cellStyle name="Обычный 2 3 12 2 2" xfId="5989"/>
    <cellStyle name="Обычный 2 3 12 3" xfId="2945"/>
    <cellStyle name="Обычный 2 3 12 4" xfId="3951"/>
    <cellStyle name="Обычный 2 3 12 5" xfId="4983"/>
    <cellStyle name="Обычный 2 3 13" xfId="1011"/>
    <cellStyle name="Обычный 2 3 13 2" xfId="1991"/>
    <cellStyle name="Обычный 2 3 13 2 2" xfId="6015"/>
    <cellStyle name="Обычный 2 3 13 3" xfId="2971"/>
    <cellStyle name="Обычный 2 3 13 4" xfId="3977"/>
    <cellStyle name="Обычный 2 3 13 5" xfId="5009"/>
    <cellStyle name="Обычный 2 3 14" xfId="1035"/>
    <cellStyle name="Обычный 2 3 14 2" xfId="3021"/>
    <cellStyle name="Обычный 2 3 14 3" xfId="5059"/>
    <cellStyle name="Обычный 2 3 15" xfId="2015"/>
    <cellStyle name="Обычный 2 3 15 2" xfId="4003"/>
    <cellStyle name="Обычный 2 3 15 3" xfId="6041"/>
    <cellStyle name="Обычный 2 3 16" xfId="2997"/>
    <cellStyle name="Обычный 2 3 16 2" xfId="5035"/>
    <cellStyle name="Обычный 2 3 17" xfId="4053"/>
    <cellStyle name="Обычный 2 3 2" xfId="81"/>
    <cellStyle name="Обычный 2 3 2 2" xfId="313"/>
    <cellStyle name="Обычный 2 3 2 2 2" xfId="777"/>
    <cellStyle name="Обычный 2 3 2 2 2 2" xfId="1757"/>
    <cellStyle name="Обычный 2 3 2 2 2 2 2" xfId="5781"/>
    <cellStyle name="Обычный 2 3 2 2 2 3" xfId="2737"/>
    <cellStyle name="Обычный 2 3 2 2 2 4" xfId="3743"/>
    <cellStyle name="Обычный 2 3 2 2 2 5" xfId="4775"/>
    <cellStyle name="Обычный 2 3 2 2 3" xfId="1293"/>
    <cellStyle name="Обычный 2 3 2 2 3 2" xfId="5317"/>
    <cellStyle name="Обычный 2 3 2 2 4" xfId="2273"/>
    <cellStyle name="Обычный 2 3 2 2 5" xfId="3279"/>
    <cellStyle name="Обычный 2 3 2 2 6" xfId="4311"/>
    <cellStyle name="Обычный 2 3 2 3" xfId="545"/>
    <cellStyle name="Обычный 2 3 2 3 2" xfId="1525"/>
    <cellStyle name="Обычный 2 3 2 3 2 2" xfId="5549"/>
    <cellStyle name="Обычный 2 3 2 3 3" xfId="2505"/>
    <cellStyle name="Обычный 2 3 2 3 4" xfId="3511"/>
    <cellStyle name="Обычный 2 3 2 3 5" xfId="4543"/>
    <cellStyle name="Обычный 2 3 2 4" xfId="1061"/>
    <cellStyle name="Обычный 2 3 2 4 2" xfId="4029"/>
    <cellStyle name="Обычный 2 3 2 4 3" xfId="6067"/>
    <cellStyle name="Обычный 2 3 2 5" xfId="2041"/>
    <cellStyle name="Обычный 2 3 2 5 2" xfId="5085"/>
    <cellStyle name="Обычный 2 3 2 6" xfId="3047"/>
    <cellStyle name="Обычный 2 3 2 7" xfId="4079"/>
    <cellStyle name="Обычный 2 3 3" xfId="107"/>
    <cellStyle name="Обычный 2 3 3 2" xfId="339"/>
    <cellStyle name="Обычный 2 3 3 2 2" xfId="803"/>
    <cellStyle name="Обычный 2 3 3 2 2 2" xfId="1783"/>
    <cellStyle name="Обычный 2 3 3 2 2 2 2" xfId="5807"/>
    <cellStyle name="Обычный 2 3 3 2 2 3" xfId="2763"/>
    <cellStyle name="Обычный 2 3 3 2 2 4" xfId="3769"/>
    <cellStyle name="Обычный 2 3 3 2 2 5" xfId="4801"/>
    <cellStyle name="Обычный 2 3 3 2 3" xfId="1319"/>
    <cellStyle name="Обычный 2 3 3 2 3 2" xfId="5343"/>
    <cellStyle name="Обычный 2 3 3 2 4" xfId="2299"/>
    <cellStyle name="Обычный 2 3 3 2 5" xfId="3305"/>
    <cellStyle name="Обычный 2 3 3 2 6" xfId="4337"/>
    <cellStyle name="Обычный 2 3 3 3" xfId="571"/>
    <cellStyle name="Обычный 2 3 3 3 2" xfId="1551"/>
    <cellStyle name="Обычный 2 3 3 3 2 2" xfId="5575"/>
    <cellStyle name="Обычный 2 3 3 3 3" xfId="2531"/>
    <cellStyle name="Обычный 2 3 3 3 4" xfId="3537"/>
    <cellStyle name="Обычный 2 3 3 3 5" xfId="4569"/>
    <cellStyle name="Обычный 2 3 3 4" xfId="1087"/>
    <cellStyle name="Обычный 2 3 3 4 2" xfId="5111"/>
    <cellStyle name="Обычный 2 3 3 5" xfId="2067"/>
    <cellStyle name="Обычный 2 3 3 6" xfId="3073"/>
    <cellStyle name="Обычный 2 3 3 7" xfId="4105"/>
    <cellStyle name="Обычный 2 3 4" xfId="133"/>
    <cellStyle name="Обычный 2 3 4 2" xfId="365"/>
    <cellStyle name="Обычный 2 3 4 2 2" xfId="829"/>
    <cellStyle name="Обычный 2 3 4 2 2 2" xfId="1809"/>
    <cellStyle name="Обычный 2 3 4 2 2 2 2" xfId="5833"/>
    <cellStyle name="Обычный 2 3 4 2 2 3" xfId="2789"/>
    <cellStyle name="Обычный 2 3 4 2 2 4" xfId="3795"/>
    <cellStyle name="Обычный 2 3 4 2 2 5" xfId="4827"/>
    <cellStyle name="Обычный 2 3 4 2 3" xfId="1345"/>
    <cellStyle name="Обычный 2 3 4 2 3 2" xfId="5369"/>
    <cellStyle name="Обычный 2 3 4 2 4" xfId="2325"/>
    <cellStyle name="Обычный 2 3 4 2 5" xfId="3331"/>
    <cellStyle name="Обычный 2 3 4 2 6" xfId="4363"/>
    <cellStyle name="Обычный 2 3 4 3" xfId="597"/>
    <cellStyle name="Обычный 2 3 4 3 2" xfId="1577"/>
    <cellStyle name="Обычный 2 3 4 3 2 2" xfId="5601"/>
    <cellStyle name="Обычный 2 3 4 3 3" xfId="2557"/>
    <cellStyle name="Обычный 2 3 4 3 4" xfId="3563"/>
    <cellStyle name="Обычный 2 3 4 3 5" xfId="4595"/>
    <cellStyle name="Обычный 2 3 4 4" xfId="1113"/>
    <cellStyle name="Обычный 2 3 4 4 2" xfId="5137"/>
    <cellStyle name="Обычный 2 3 4 5" xfId="2093"/>
    <cellStyle name="Обычный 2 3 4 6" xfId="3099"/>
    <cellStyle name="Обычный 2 3 4 7" xfId="4131"/>
    <cellStyle name="Обычный 2 3 5" xfId="159"/>
    <cellStyle name="Обычный 2 3 5 2" xfId="391"/>
    <cellStyle name="Обычный 2 3 5 2 2" xfId="855"/>
    <cellStyle name="Обычный 2 3 5 2 2 2" xfId="1835"/>
    <cellStyle name="Обычный 2 3 5 2 2 2 2" xfId="5859"/>
    <cellStyle name="Обычный 2 3 5 2 2 3" xfId="2815"/>
    <cellStyle name="Обычный 2 3 5 2 2 4" xfId="3821"/>
    <cellStyle name="Обычный 2 3 5 2 2 5" xfId="4853"/>
    <cellStyle name="Обычный 2 3 5 2 3" xfId="1371"/>
    <cellStyle name="Обычный 2 3 5 2 3 2" xfId="5395"/>
    <cellStyle name="Обычный 2 3 5 2 4" xfId="2351"/>
    <cellStyle name="Обычный 2 3 5 2 5" xfId="3357"/>
    <cellStyle name="Обычный 2 3 5 2 6" xfId="4389"/>
    <cellStyle name="Обычный 2 3 5 3" xfId="623"/>
    <cellStyle name="Обычный 2 3 5 3 2" xfId="1603"/>
    <cellStyle name="Обычный 2 3 5 3 2 2" xfId="5627"/>
    <cellStyle name="Обычный 2 3 5 3 3" xfId="2583"/>
    <cellStyle name="Обычный 2 3 5 3 4" xfId="3589"/>
    <cellStyle name="Обычный 2 3 5 3 5" xfId="4621"/>
    <cellStyle name="Обычный 2 3 5 4" xfId="1139"/>
    <cellStyle name="Обычный 2 3 5 4 2" xfId="5163"/>
    <cellStyle name="Обычный 2 3 5 5" xfId="2119"/>
    <cellStyle name="Обычный 2 3 5 6" xfId="3125"/>
    <cellStyle name="Обычный 2 3 5 7" xfId="4157"/>
    <cellStyle name="Обычный 2 3 6" xfId="185"/>
    <cellStyle name="Обычный 2 3 6 2" xfId="417"/>
    <cellStyle name="Обычный 2 3 6 2 2" xfId="881"/>
    <cellStyle name="Обычный 2 3 6 2 2 2" xfId="1861"/>
    <cellStyle name="Обычный 2 3 6 2 2 2 2" xfId="5885"/>
    <cellStyle name="Обычный 2 3 6 2 2 3" xfId="2841"/>
    <cellStyle name="Обычный 2 3 6 2 2 4" xfId="3847"/>
    <cellStyle name="Обычный 2 3 6 2 2 5" xfId="4879"/>
    <cellStyle name="Обычный 2 3 6 2 3" xfId="1397"/>
    <cellStyle name="Обычный 2 3 6 2 3 2" xfId="5421"/>
    <cellStyle name="Обычный 2 3 6 2 4" xfId="2377"/>
    <cellStyle name="Обычный 2 3 6 2 5" xfId="3383"/>
    <cellStyle name="Обычный 2 3 6 2 6" xfId="4415"/>
    <cellStyle name="Обычный 2 3 6 3" xfId="649"/>
    <cellStyle name="Обычный 2 3 6 3 2" xfId="1629"/>
    <cellStyle name="Обычный 2 3 6 3 2 2" xfId="5653"/>
    <cellStyle name="Обычный 2 3 6 3 3" xfId="2609"/>
    <cellStyle name="Обычный 2 3 6 3 4" xfId="3615"/>
    <cellStyle name="Обычный 2 3 6 3 5" xfId="4647"/>
    <cellStyle name="Обычный 2 3 6 4" xfId="1165"/>
    <cellStyle name="Обычный 2 3 6 4 2" xfId="5189"/>
    <cellStyle name="Обычный 2 3 6 5" xfId="2145"/>
    <cellStyle name="Обычный 2 3 6 6" xfId="3151"/>
    <cellStyle name="Обычный 2 3 6 7" xfId="4183"/>
    <cellStyle name="Обычный 2 3 7" xfId="211"/>
    <cellStyle name="Обычный 2 3 7 2" xfId="443"/>
    <cellStyle name="Обычный 2 3 7 2 2" xfId="907"/>
    <cellStyle name="Обычный 2 3 7 2 2 2" xfId="1887"/>
    <cellStyle name="Обычный 2 3 7 2 2 2 2" xfId="5911"/>
    <cellStyle name="Обычный 2 3 7 2 2 3" xfId="2867"/>
    <cellStyle name="Обычный 2 3 7 2 2 4" xfId="3873"/>
    <cellStyle name="Обычный 2 3 7 2 2 5" xfId="4905"/>
    <cellStyle name="Обычный 2 3 7 2 3" xfId="1423"/>
    <cellStyle name="Обычный 2 3 7 2 3 2" xfId="5447"/>
    <cellStyle name="Обычный 2 3 7 2 4" xfId="2403"/>
    <cellStyle name="Обычный 2 3 7 2 5" xfId="3409"/>
    <cellStyle name="Обычный 2 3 7 2 6" xfId="4441"/>
    <cellStyle name="Обычный 2 3 7 3" xfId="675"/>
    <cellStyle name="Обычный 2 3 7 3 2" xfId="1655"/>
    <cellStyle name="Обычный 2 3 7 3 2 2" xfId="5679"/>
    <cellStyle name="Обычный 2 3 7 3 3" xfId="2635"/>
    <cellStyle name="Обычный 2 3 7 3 4" xfId="3641"/>
    <cellStyle name="Обычный 2 3 7 3 5" xfId="4673"/>
    <cellStyle name="Обычный 2 3 7 4" xfId="1191"/>
    <cellStyle name="Обычный 2 3 7 4 2" xfId="5215"/>
    <cellStyle name="Обычный 2 3 7 5" xfId="2171"/>
    <cellStyle name="Обычный 2 3 7 6" xfId="3177"/>
    <cellStyle name="Обычный 2 3 7 7" xfId="4209"/>
    <cellStyle name="Обычный 2 3 8" xfId="237"/>
    <cellStyle name="Обычный 2 3 8 2" xfId="469"/>
    <cellStyle name="Обычный 2 3 8 2 2" xfId="933"/>
    <cellStyle name="Обычный 2 3 8 2 2 2" xfId="1913"/>
    <cellStyle name="Обычный 2 3 8 2 2 2 2" xfId="5937"/>
    <cellStyle name="Обычный 2 3 8 2 2 3" xfId="2893"/>
    <cellStyle name="Обычный 2 3 8 2 2 4" xfId="3899"/>
    <cellStyle name="Обычный 2 3 8 2 2 5" xfId="4931"/>
    <cellStyle name="Обычный 2 3 8 2 3" xfId="1449"/>
    <cellStyle name="Обычный 2 3 8 2 3 2" xfId="5473"/>
    <cellStyle name="Обычный 2 3 8 2 4" xfId="2429"/>
    <cellStyle name="Обычный 2 3 8 2 5" xfId="3435"/>
    <cellStyle name="Обычный 2 3 8 2 6" xfId="4467"/>
    <cellStyle name="Обычный 2 3 8 3" xfId="701"/>
    <cellStyle name="Обычный 2 3 8 3 2" xfId="1681"/>
    <cellStyle name="Обычный 2 3 8 3 2 2" xfId="5705"/>
    <cellStyle name="Обычный 2 3 8 3 3" xfId="2661"/>
    <cellStyle name="Обычный 2 3 8 3 4" xfId="3667"/>
    <cellStyle name="Обычный 2 3 8 3 5" xfId="4699"/>
    <cellStyle name="Обычный 2 3 8 4" xfId="1217"/>
    <cellStyle name="Обычный 2 3 8 4 2" xfId="5241"/>
    <cellStyle name="Обычный 2 3 8 5" xfId="2197"/>
    <cellStyle name="Обычный 2 3 8 6" xfId="3203"/>
    <cellStyle name="Обычный 2 3 8 7" xfId="4235"/>
    <cellStyle name="Обычный 2 3 9" xfId="263"/>
    <cellStyle name="Обычный 2 3 9 2" xfId="495"/>
    <cellStyle name="Обычный 2 3 9 2 2" xfId="959"/>
    <cellStyle name="Обычный 2 3 9 2 2 2" xfId="1939"/>
    <cellStyle name="Обычный 2 3 9 2 2 2 2" xfId="5963"/>
    <cellStyle name="Обычный 2 3 9 2 2 3" xfId="2919"/>
    <cellStyle name="Обычный 2 3 9 2 2 4" xfId="3925"/>
    <cellStyle name="Обычный 2 3 9 2 2 5" xfId="4957"/>
    <cellStyle name="Обычный 2 3 9 2 3" xfId="1475"/>
    <cellStyle name="Обычный 2 3 9 2 3 2" xfId="5499"/>
    <cellStyle name="Обычный 2 3 9 2 4" xfId="2455"/>
    <cellStyle name="Обычный 2 3 9 2 5" xfId="3461"/>
    <cellStyle name="Обычный 2 3 9 2 6" xfId="4493"/>
    <cellStyle name="Обычный 2 3 9 3" xfId="727"/>
    <cellStyle name="Обычный 2 3 9 3 2" xfId="1707"/>
    <cellStyle name="Обычный 2 3 9 3 2 2" xfId="5731"/>
    <cellStyle name="Обычный 2 3 9 3 3" xfId="2687"/>
    <cellStyle name="Обычный 2 3 9 3 4" xfId="3693"/>
    <cellStyle name="Обычный 2 3 9 3 5" xfId="4725"/>
    <cellStyle name="Обычный 2 3 9 4" xfId="1243"/>
    <cellStyle name="Обычный 2 3 9 4 2" xfId="5267"/>
    <cellStyle name="Обычный 2 3 9 5" xfId="2223"/>
    <cellStyle name="Обычный 2 3 9 6" xfId="3229"/>
    <cellStyle name="Обычный 2 3 9 7" xfId="4261"/>
    <cellStyle name="Обычный 2 4" xfId="54"/>
    <cellStyle name="Обычный 2 4 10" xfId="289"/>
    <cellStyle name="Обычный 2 4 10 2" xfId="753"/>
    <cellStyle name="Обычный 2 4 10 2 2" xfId="1733"/>
    <cellStyle name="Обычный 2 4 10 2 2 2" xfId="5757"/>
    <cellStyle name="Обычный 2 4 10 2 3" xfId="2713"/>
    <cellStyle name="Обычный 2 4 10 2 4" xfId="3719"/>
    <cellStyle name="Обычный 2 4 10 2 5" xfId="4751"/>
    <cellStyle name="Обычный 2 4 10 3" xfId="1269"/>
    <cellStyle name="Обычный 2 4 10 3 2" xfId="5293"/>
    <cellStyle name="Обычный 2 4 10 4" xfId="2249"/>
    <cellStyle name="Обычный 2 4 10 5" xfId="3255"/>
    <cellStyle name="Обычный 2 4 10 6" xfId="4287"/>
    <cellStyle name="Обычный 2 4 11" xfId="521"/>
    <cellStyle name="Обычный 2 4 11 2" xfId="1501"/>
    <cellStyle name="Обычный 2 4 11 2 2" xfId="5525"/>
    <cellStyle name="Обычный 2 4 11 3" xfId="2481"/>
    <cellStyle name="Обычный 2 4 11 4" xfId="3487"/>
    <cellStyle name="Обычный 2 4 11 5" xfId="4519"/>
    <cellStyle name="Обычный 2 4 12" xfId="987"/>
    <cellStyle name="Обычный 2 4 12 2" xfId="1967"/>
    <cellStyle name="Обычный 2 4 12 2 2" xfId="5991"/>
    <cellStyle name="Обычный 2 4 12 3" xfId="2947"/>
    <cellStyle name="Обычный 2 4 12 4" xfId="3953"/>
    <cellStyle name="Обычный 2 4 12 5" xfId="4985"/>
    <cellStyle name="Обычный 2 4 13" xfId="1013"/>
    <cellStyle name="Обычный 2 4 13 2" xfId="1993"/>
    <cellStyle name="Обычный 2 4 13 2 2" xfId="6017"/>
    <cellStyle name="Обычный 2 4 13 3" xfId="2973"/>
    <cellStyle name="Обычный 2 4 13 4" xfId="3979"/>
    <cellStyle name="Обычный 2 4 13 5" xfId="5011"/>
    <cellStyle name="Обычный 2 4 14" xfId="1037"/>
    <cellStyle name="Обычный 2 4 14 2" xfId="3023"/>
    <cellStyle name="Обычный 2 4 14 3" xfId="5061"/>
    <cellStyle name="Обычный 2 4 15" xfId="2017"/>
    <cellStyle name="Обычный 2 4 15 2" xfId="4005"/>
    <cellStyle name="Обычный 2 4 15 3" xfId="6043"/>
    <cellStyle name="Обычный 2 4 16" xfId="2999"/>
    <cellStyle name="Обычный 2 4 16 2" xfId="5037"/>
    <cellStyle name="Обычный 2 4 17" xfId="4055"/>
    <cellStyle name="Обычный 2 4 2" xfId="83"/>
    <cellStyle name="Обычный 2 4 2 2" xfId="315"/>
    <cellStyle name="Обычный 2 4 2 2 2" xfId="779"/>
    <cellStyle name="Обычный 2 4 2 2 2 2" xfId="1759"/>
    <cellStyle name="Обычный 2 4 2 2 2 2 2" xfId="5783"/>
    <cellStyle name="Обычный 2 4 2 2 2 3" xfId="2739"/>
    <cellStyle name="Обычный 2 4 2 2 2 4" xfId="3745"/>
    <cellStyle name="Обычный 2 4 2 2 2 5" xfId="4777"/>
    <cellStyle name="Обычный 2 4 2 2 3" xfId="1295"/>
    <cellStyle name="Обычный 2 4 2 2 3 2" xfId="5319"/>
    <cellStyle name="Обычный 2 4 2 2 4" xfId="2275"/>
    <cellStyle name="Обычный 2 4 2 2 5" xfId="3281"/>
    <cellStyle name="Обычный 2 4 2 2 6" xfId="4313"/>
    <cellStyle name="Обычный 2 4 2 3" xfId="547"/>
    <cellStyle name="Обычный 2 4 2 3 2" xfId="1527"/>
    <cellStyle name="Обычный 2 4 2 3 2 2" xfId="5551"/>
    <cellStyle name="Обычный 2 4 2 3 3" xfId="2507"/>
    <cellStyle name="Обычный 2 4 2 3 4" xfId="3513"/>
    <cellStyle name="Обычный 2 4 2 3 5" xfId="4545"/>
    <cellStyle name="Обычный 2 4 2 4" xfId="1063"/>
    <cellStyle name="Обычный 2 4 2 4 2" xfId="4031"/>
    <cellStyle name="Обычный 2 4 2 4 3" xfId="6069"/>
    <cellStyle name="Обычный 2 4 2 5" xfId="2043"/>
    <cellStyle name="Обычный 2 4 2 5 2" xfId="5087"/>
    <cellStyle name="Обычный 2 4 2 6" xfId="3049"/>
    <cellStyle name="Обычный 2 4 2 7" xfId="4081"/>
    <cellStyle name="Обычный 2 4 3" xfId="109"/>
    <cellStyle name="Обычный 2 4 3 2" xfId="341"/>
    <cellStyle name="Обычный 2 4 3 2 2" xfId="805"/>
    <cellStyle name="Обычный 2 4 3 2 2 2" xfId="1785"/>
    <cellStyle name="Обычный 2 4 3 2 2 2 2" xfId="5809"/>
    <cellStyle name="Обычный 2 4 3 2 2 3" xfId="2765"/>
    <cellStyle name="Обычный 2 4 3 2 2 4" xfId="3771"/>
    <cellStyle name="Обычный 2 4 3 2 2 5" xfId="4803"/>
    <cellStyle name="Обычный 2 4 3 2 3" xfId="1321"/>
    <cellStyle name="Обычный 2 4 3 2 3 2" xfId="5345"/>
    <cellStyle name="Обычный 2 4 3 2 4" xfId="2301"/>
    <cellStyle name="Обычный 2 4 3 2 5" xfId="3307"/>
    <cellStyle name="Обычный 2 4 3 2 6" xfId="4339"/>
    <cellStyle name="Обычный 2 4 3 3" xfId="573"/>
    <cellStyle name="Обычный 2 4 3 3 2" xfId="1553"/>
    <cellStyle name="Обычный 2 4 3 3 2 2" xfId="5577"/>
    <cellStyle name="Обычный 2 4 3 3 3" xfId="2533"/>
    <cellStyle name="Обычный 2 4 3 3 4" xfId="3539"/>
    <cellStyle name="Обычный 2 4 3 3 5" xfId="4571"/>
    <cellStyle name="Обычный 2 4 3 4" xfId="1089"/>
    <cellStyle name="Обычный 2 4 3 4 2" xfId="5113"/>
    <cellStyle name="Обычный 2 4 3 5" xfId="2069"/>
    <cellStyle name="Обычный 2 4 3 6" xfId="3075"/>
    <cellStyle name="Обычный 2 4 3 7" xfId="4107"/>
    <cellStyle name="Обычный 2 4 4" xfId="135"/>
    <cellStyle name="Обычный 2 4 4 2" xfId="367"/>
    <cellStyle name="Обычный 2 4 4 2 2" xfId="831"/>
    <cellStyle name="Обычный 2 4 4 2 2 2" xfId="1811"/>
    <cellStyle name="Обычный 2 4 4 2 2 2 2" xfId="5835"/>
    <cellStyle name="Обычный 2 4 4 2 2 3" xfId="2791"/>
    <cellStyle name="Обычный 2 4 4 2 2 4" xfId="3797"/>
    <cellStyle name="Обычный 2 4 4 2 2 5" xfId="4829"/>
    <cellStyle name="Обычный 2 4 4 2 3" xfId="1347"/>
    <cellStyle name="Обычный 2 4 4 2 3 2" xfId="5371"/>
    <cellStyle name="Обычный 2 4 4 2 4" xfId="2327"/>
    <cellStyle name="Обычный 2 4 4 2 5" xfId="3333"/>
    <cellStyle name="Обычный 2 4 4 2 6" xfId="4365"/>
    <cellStyle name="Обычный 2 4 4 3" xfId="599"/>
    <cellStyle name="Обычный 2 4 4 3 2" xfId="1579"/>
    <cellStyle name="Обычный 2 4 4 3 2 2" xfId="5603"/>
    <cellStyle name="Обычный 2 4 4 3 3" xfId="2559"/>
    <cellStyle name="Обычный 2 4 4 3 4" xfId="3565"/>
    <cellStyle name="Обычный 2 4 4 3 5" xfId="4597"/>
    <cellStyle name="Обычный 2 4 4 4" xfId="1115"/>
    <cellStyle name="Обычный 2 4 4 4 2" xfId="5139"/>
    <cellStyle name="Обычный 2 4 4 5" xfId="2095"/>
    <cellStyle name="Обычный 2 4 4 6" xfId="3101"/>
    <cellStyle name="Обычный 2 4 4 7" xfId="4133"/>
    <cellStyle name="Обычный 2 4 5" xfId="161"/>
    <cellStyle name="Обычный 2 4 5 2" xfId="393"/>
    <cellStyle name="Обычный 2 4 5 2 2" xfId="857"/>
    <cellStyle name="Обычный 2 4 5 2 2 2" xfId="1837"/>
    <cellStyle name="Обычный 2 4 5 2 2 2 2" xfId="5861"/>
    <cellStyle name="Обычный 2 4 5 2 2 3" xfId="2817"/>
    <cellStyle name="Обычный 2 4 5 2 2 4" xfId="3823"/>
    <cellStyle name="Обычный 2 4 5 2 2 5" xfId="4855"/>
    <cellStyle name="Обычный 2 4 5 2 3" xfId="1373"/>
    <cellStyle name="Обычный 2 4 5 2 3 2" xfId="5397"/>
    <cellStyle name="Обычный 2 4 5 2 4" xfId="2353"/>
    <cellStyle name="Обычный 2 4 5 2 5" xfId="3359"/>
    <cellStyle name="Обычный 2 4 5 2 6" xfId="4391"/>
    <cellStyle name="Обычный 2 4 5 3" xfId="625"/>
    <cellStyle name="Обычный 2 4 5 3 2" xfId="1605"/>
    <cellStyle name="Обычный 2 4 5 3 2 2" xfId="5629"/>
    <cellStyle name="Обычный 2 4 5 3 3" xfId="2585"/>
    <cellStyle name="Обычный 2 4 5 3 4" xfId="3591"/>
    <cellStyle name="Обычный 2 4 5 3 5" xfId="4623"/>
    <cellStyle name="Обычный 2 4 5 4" xfId="1141"/>
    <cellStyle name="Обычный 2 4 5 4 2" xfId="5165"/>
    <cellStyle name="Обычный 2 4 5 5" xfId="2121"/>
    <cellStyle name="Обычный 2 4 5 6" xfId="3127"/>
    <cellStyle name="Обычный 2 4 5 7" xfId="4159"/>
    <cellStyle name="Обычный 2 4 6" xfId="187"/>
    <cellStyle name="Обычный 2 4 6 2" xfId="419"/>
    <cellStyle name="Обычный 2 4 6 2 2" xfId="883"/>
    <cellStyle name="Обычный 2 4 6 2 2 2" xfId="1863"/>
    <cellStyle name="Обычный 2 4 6 2 2 2 2" xfId="5887"/>
    <cellStyle name="Обычный 2 4 6 2 2 3" xfId="2843"/>
    <cellStyle name="Обычный 2 4 6 2 2 4" xfId="3849"/>
    <cellStyle name="Обычный 2 4 6 2 2 5" xfId="4881"/>
    <cellStyle name="Обычный 2 4 6 2 3" xfId="1399"/>
    <cellStyle name="Обычный 2 4 6 2 3 2" xfId="5423"/>
    <cellStyle name="Обычный 2 4 6 2 4" xfId="2379"/>
    <cellStyle name="Обычный 2 4 6 2 5" xfId="3385"/>
    <cellStyle name="Обычный 2 4 6 2 6" xfId="4417"/>
    <cellStyle name="Обычный 2 4 6 3" xfId="651"/>
    <cellStyle name="Обычный 2 4 6 3 2" xfId="1631"/>
    <cellStyle name="Обычный 2 4 6 3 2 2" xfId="5655"/>
    <cellStyle name="Обычный 2 4 6 3 3" xfId="2611"/>
    <cellStyle name="Обычный 2 4 6 3 4" xfId="3617"/>
    <cellStyle name="Обычный 2 4 6 3 5" xfId="4649"/>
    <cellStyle name="Обычный 2 4 6 4" xfId="1167"/>
    <cellStyle name="Обычный 2 4 6 4 2" xfId="5191"/>
    <cellStyle name="Обычный 2 4 6 5" xfId="2147"/>
    <cellStyle name="Обычный 2 4 6 6" xfId="3153"/>
    <cellStyle name="Обычный 2 4 6 7" xfId="4185"/>
    <cellStyle name="Обычный 2 4 7" xfId="213"/>
    <cellStyle name="Обычный 2 4 7 2" xfId="445"/>
    <cellStyle name="Обычный 2 4 7 2 2" xfId="909"/>
    <cellStyle name="Обычный 2 4 7 2 2 2" xfId="1889"/>
    <cellStyle name="Обычный 2 4 7 2 2 2 2" xfId="5913"/>
    <cellStyle name="Обычный 2 4 7 2 2 3" xfId="2869"/>
    <cellStyle name="Обычный 2 4 7 2 2 4" xfId="3875"/>
    <cellStyle name="Обычный 2 4 7 2 2 5" xfId="4907"/>
    <cellStyle name="Обычный 2 4 7 2 3" xfId="1425"/>
    <cellStyle name="Обычный 2 4 7 2 3 2" xfId="5449"/>
    <cellStyle name="Обычный 2 4 7 2 4" xfId="2405"/>
    <cellStyle name="Обычный 2 4 7 2 5" xfId="3411"/>
    <cellStyle name="Обычный 2 4 7 2 6" xfId="4443"/>
    <cellStyle name="Обычный 2 4 7 3" xfId="677"/>
    <cellStyle name="Обычный 2 4 7 3 2" xfId="1657"/>
    <cellStyle name="Обычный 2 4 7 3 2 2" xfId="5681"/>
    <cellStyle name="Обычный 2 4 7 3 3" xfId="2637"/>
    <cellStyle name="Обычный 2 4 7 3 4" xfId="3643"/>
    <cellStyle name="Обычный 2 4 7 3 5" xfId="4675"/>
    <cellStyle name="Обычный 2 4 7 4" xfId="1193"/>
    <cellStyle name="Обычный 2 4 7 4 2" xfId="5217"/>
    <cellStyle name="Обычный 2 4 7 5" xfId="2173"/>
    <cellStyle name="Обычный 2 4 7 6" xfId="3179"/>
    <cellStyle name="Обычный 2 4 7 7" xfId="4211"/>
    <cellStyle name="Обычный 2 4 8" xfId="239"/>
    <cellStyle name="Обычный 2 4 8 2" xfId="471"/>
    <cellStyle name="Обычный 2 4 8 2 2" xfId="935"/>
    <cellStyle name="Обычный 2 4 8 2 2 2" xfId="1915"/>
    <cellStyle name="Обычный 2 4 8 2 2 2 2" xfId="5939"/>
    <cellStyle name="Обычный 2 4 8 2 2 3" xfId="2895"/>
    <cellStyle name="Обычный 2 4 8 2 2 4" xfId="3901"/>
    <cellStyle name="Обычный 2 4 8 2 2 5" xfId="4933"/>
    <cellStyle name="Обычный 2 4 8 2 3" xfId="1451"/>
    <cellStyle name="Обычный 2 4 8 2 3 2" xfId="5475"/>
    <cellStyle name="Обычный 2 4 8 2 4" xfId="2431"/>
    <cellStyle name="Обычный 2 4 8 2 5" xfId="3437"/>
    <cellStyle name="Обычный 2 4 8 2 6" xfId="4469"/>
    <cellStyle name="Обычный 2 4 8 3" xfId="703"/>
    <cellStyle name="Обычный 2 4 8 3 2" xfId="1683"/>
    <cellStyle name="Обычный 2 4 8 3 2 2" xfId="5707"/>
    <cellStyle name="Обычный 2 4 8 3 3" xfId="2663"/>
    <cellStyle name="Обычный 2 4 8 3 4" xfId="3669"/>
    <cellStyle name="Обычный 2 4 8 3 5" xfId="4701"/>
    <cellStyle name="Обычный 2 4 8 4" xfId="1219"/>
    <cellStyle name="Обычный 2 4 8 4 2" xfId="5243"/>
    <cellStyle name="Обычный 2 4 8 5" xfId="2199"/>
    <cellStyle name="Обычный 2 4 8 6" xfId="3205"/>
    <cellStyle name="Обычный 2 4 8 7" xfId="4237"/>
    <cellStyle name="Обычный 2 4 9" xfId="265"/>
    <cellStyle name="Обычный 2 4 9 2" xfId="497"/>
    <cellStyle name="Обычный 2 4 9 2 2" xfId="961"/>
    <cellStyle name="Обычный 2 4 9 2 2 2" xfId="1941"/>
    <cellStyle name="Обычный 2 4 9 2 2 2 2" xfId="5965"/>
    <cellStyle name="Обычный 2 4 9 2 2 3" xfId="2921"/>
    <cellStyle name="Обычный 2 4 9 2 2 4" xfId="3927"/>
    <cellStyle name="Обычный 2 4 9 2 2 5" xfId="4959"/>
    <cellStyle name="Обычный 2 4 9 2 3" xfId="1477"/>
    <cellStyle name="Обычный 2 4 9 2 3 2" xfId="5501"/>
    <cellStyle name="Обычный 2 4 9 2 4" xfId="2457"/>
    <cellStyle name="Обычный 2 4 9 2 5" xfId="3463"/>
    <cellStyle name="Обычный 2 4 9 2 6" xfId="4495"/>
    <cellStyle name="Обычный 2 4 9 3" xfId="729"/>
    <cellStyle name="Обычный 2 4 9 3 2" xfId="1709"/>
    <cellStyle name="Обычный 2 4 9 3 2 2" xfId="5733"/>
    <cellStyle name="Обычный 2 4 9 3 3" xfId="2689"/>
    <cellStyle name="Обычный 2 4 9 3 4" xfId="3695"/>
    <cellStyle name="Обычный 2 4 9 3 5" xfId="4727"/>
    <cellStyle name="Обычный 2 4 9 4" xfId="1245"/>
    <cellStyle name="Обычный 2 4 9 4 2" xfId="5269"/>
    <cellStyle name="Обычный 2 4 9 5" xfId="2225"/>
    <cellStyle name="Обычный 2 4 9 6" xfId="3231"/>
    <cellStyle name="Обычный 2 4 9 7" xfId="4263"/>
    <cellStyle name="Обычный 2 5" xfId="56"/>
    <cellStyle name="Обычный 2 5 10" xfId="291"/>
    <cellStyle name="Обычный 2 5 10 2" xfId="755"/>
    <cellStyle name="Обычный 2 5 10 2 2" xfId="1735"/>
    <cellStyle name="Обычный 2 5 10 2 2 2" xfId="5759"/>
    <cellStyle name="Обычный 2 5 10 2 3" xfId="2715"/>
    <cellStyle name="Обычный 2 5 10 2 4" xfId="3721"/>
    <cellStyle name="Обычный 2 5 10 2 5" xfId="4753"/>
    <cellStyle name="Обычный 2 5 10 3" xfId="1271"/>
    <cellStyle name="Обычный 2 5 10 3 2" xfId="5295"/>
    <cellStyle name="Обычный 2 5 10 4" xfId="2251"/>
    <cellStyle name="Обычный 2 5 10 5" xfId="3257"/>
    <cellStyle name="Обычный 2 5 10 6" xfId="4289"/>
    <cellStyle name="Обычный 2 5 11" xfId="523"/>
    <cellStyle name="Обычный 2 5 11 2" xfId="1503"/>
    <cellStyle name="Обычный 2 5 11 2 2" xfId="5527"/>
    <cellStyle name="Обычный 2 5 11 3" xfId="2483"/>
    <cellStyle name="Обычный 2 5 11 4" xfId="3489"/>
    <cellStyle name="Обычный 2 5 11 5" xfId="4521"/>
    <cellStyle name="Обычный 2 5 12" xfId="989"/>
    <cellStyle name="Обычный 2 5 12 2" xfId="1969"/>
    <cellStyle name="Обычный 2 5 12 2 2" xfId="5993"/>
    <cellStyle name="Обычный 2 5 12 3" xfId="2949"/>
    <cellStyle name="Обычный 2 5 12 4" xfId="3955"/>
    <cellStyle name="Обычный 2 5 12 5" xfId="4987"/>
    <cellStyle name="Обычный 2 5 13" xfId="1015"/>
    <cellStyle name="Обычный 2 5 13 2" xfId="1995"/>
    <cellStyle name="Обычный 2 5 13 2 2" xfId="6019"/>
    <cellStyle name="Обычный 2 5 13 3" xfId="2975"/>
    <cellStyle name="Обычный 2 5 13 4" xfId="3981"/>
    <cellStyle name="Обычный 2 5 13 5" xfId="5013"/>
    <cellStyle name="Обычный 2 5 14" xfId="1039"/>
    <cellStyle name="Обычный 2 5 14 2" xfId="3025"/>
    <cellStyle name="Обычный 2 5 14 3" xfId="5063"/>
    <cellStyle name="Обычный 2 5 15" xfId="2019"/>
    <cellStyle name="Обычный 2 5 15 2" xfId="4007"/>
    <cellStyle name="Обычный 2 5 15 3" xfId="6045"/>
    <cellStyle name="Обычный 2 5 16" xfId="3001"/>
    <cellStyle name="Обычный 2 5 16 2" xfId="5039"/>
    <cellStyle name="Обычный 2 5 17" xfId="4057"/>
    <cellStyle name="Обычный 2 5 2" xfId="85"/>
    <cellStyle name="Обычный 2 5 2 2" xfId="317"/>
    <cellStyle name="Обычный 2 5 2 2 2" xfId="781"/>
    <cellStyle name="Обычный 2 5 2 2 2 2" xfId="1761"/>
    <cellStyle name="Обычный 2 5 2 2 2 2 2" xfId="5785"/>
    <cellStyle name="Обычный 2 5 2 2 2 3" xfId="2741"/>
    <cellStyle name="Обычный 2 5 2 2 2 4" xfId="3747"/>
    <cellStyle name="Обычный 2 5 2 2 2 5" xfId="4779"/>
    <cellStyle name="Обычный 2 5 2 2 3" xfId="1297"/>
    <cellStyle name="Обычный 2 5 2 2 3 2" xfId="5321"/>
    <cellStyle name="Обычный 2 5 2 2 4" xfId="2277"/>
    <cellStyle name="Обычный 2 5 2 2 5" xfId="3283"/>
    <cellStyle name="Обычный 2 5 2 2 6" xfId="4315"/>
    <cellStyle name="Обычный 2 5 2 3" xfId="549"/>
    <cellStyle name="Обычный 2 5 2 3 2" xfId="1529"/>
    <cellStyle name="Обычный 2 5 2 3 2 2" xfId="5553"/>
    <cellStyle name="Обычный 2 5 2 3 3" xfId="2509"/>
    <cellStyle name="Обычный 2 5 2 3 4" xfId="3515"/>
    <cellStyle name="Обычный 2 5 2 3 5" xfId="4547"/>
    <cellStyle name="Обычный 2 5 2 4" xfId="1065"/>
    <cellStyle name="Обычный 2 5 2 4 2" xfId="4033"/>
    <cellStyle name="Обычный 2 5 2 4 3" xfId="6071"/>
    <cellStyle name="Обычный 2 5 2 5" xfId="2045"/>
    <cellStyle name="Обычный 2 5 2 5 2" xfId="5089"/>
    <cellStyle name="Обычный 2 5 2 6" xfId="3051"/>
    <cellStyle name="Обычный 2 5 2 7" xfId="4083"/>
    <cellStyle name="Обычный 2 5 3" xfId="111"/>
    <cellStyle name="Обычный 2 5 3 2" xfId="343"/>
    <cellStyle name="Обычный 2 5 3 2 2" xfId="807"/>
    <cellStyle name="Обычный 2 5 3 2 2 2" xfId="1787"/>
    <cellStyle name="Обычный 2 5 3 2 2 2 2" xfId="5811"/>
    <cellStyle name="Обычный 2 5 3 2 2 3" xfId="2767"/>
    <cellStyle name="Обычный 2 5 3 2 2 4" xfId="3773"/>
    <cellStyle name="Обычный 2 5 3 2 2 5" xfId="4805"/>
    <cellStyle name="Обычный 2 5 3 2 3" xfId="1323"/>
    <cellStyle name="Обычный 2 5 3 2 3 2" xfId="5347"/>
    <cellStyle name="Обычный 2 5 3 2 4" xfId="2303"/>
    <cellStyle name="Обычный 2 5 3 2 5" xfId="3309"/>
    <cellStyle name="Обычный 2 5 3 2 6" xfId="4341"/>
    <cellStyle name="Обычный 2 5 3 3" xfId="575"/>
    <cellStyle name="Обычный 2 5 3 3 2" xfId="1555"/>
    <cellStyle name="Обычный 2 5 3 3 2 2" xfId="5579"/>
    <cellStyle name="Обычный 2 5 3 3 3" xfId="2535"/>
    <cellStyle name="Обычный 2 5 3 3 4" xfId="3541"/>
    <cellStyle name="Обычный 2 5 3 3 5" xfId="4573"/>
    <cellStyle name="Обычный 2 5 3 4" xfId="1091"/>
    <cellStyle name="Обычный 2 5 3 4 2" xfId="5115"/>
    <cellStyle name="Обычный 2 5 3 5" xfId="2071"/>
    <cellStyle name="Обычный 2 5 3 6" xfId="3077"/>
    <cellStyle name="Обычный 2 5 3 7" xfId="4109"/>
    <cellStyle name="Обычный 2 5 4" xfId="137"/>
    <cellStyle name="Обычный 2 5 4 2" xfId="369"/>
    <cellStyle name="Обычный 2 5 4 2 2" xfId="833"/>
    <cellStyle name="Обычный 2 5 4 2 2 2" xfId="1813"/>
    <cellStyle name="Обычный 2 5 4 2 2 2 2" xfId="5837"/>
    <cellStyle name="Обычный 2 5 4 2 2 3" xfId="2793"/>
    <cellStyle name="Обычный 2 5 4 2 2 4" xfId="3799"/>
    <cellStyle name="Обычный 2 5 4 2 2 5" xfId="4831"/>
    <cellStyle name="Обычный 2 5 4 2 3" xfId="1349"/>
    <cellStyle name="Обычный 2 5 4 2 3 2" xfId="5373"/>
    <cellStyle name="Обычный 2 5 4 2 4" xfId="2329"/>
    <cellStyle name="Обычный 2 5 4 2 5" xfId="3335"/>
    <cellStyle name="Обычный 2 5 4 2 6" xfId="4367"/>
    <cellStyle name="Обычный 2 5 4 3" xfId="601"/>
    <cellStyle name="Обычный 2 5 4 3 2" xfId="1581"/>
    <cellStyle name="Обычный 2 5 4 3 2 2" xfId="5605"/>
    <cellStyle name="Обычный 2 5 4 3 3" xfId="2561"/>
    <cellStyle name="Обычный 2 5 4 3 4" xfId="3567"/>
    <cellStyle name="Обычный 2 5 4 3 5" xfId="4599"/>
    <cellStyle name="Обычный 2 5 4 4" xfId="1117"/>
    <cellStyle name="Обычный 2 5 4 4 2" xfId="5141"/>
    <cellStyle name="Обычный 2 5 4 5" xfId="2097"/>
    <cellStyle name="Обычный 2 5 4 6" xfId="3103"/>
    <cellStyle name="Обычный 2 5 4 7" xfId="4135"/>
    <cellStyle name="Обычный 2 5 5" xfId="163"/>
    <cellStyle name="Обычный 2 5 5 2" xfId="395"/>
    <cellStyle name="Обычный 2 5 5 2 2" xfId="859"/>
    <cellStyle name="Обычный 2 5 5 2 2 2" xfId="1839"/>
    <cellStyle name="Обычный 2 5 5 2 2 2 2" xfId="5863"/>
    <cellStyle name="Обычный 2 5 5 2 2 3" xfId="2819"/>
    <cellStyle name="Обычный 2 5 5 2 2 4" xfId="3825"/>
    <cellStyle name="Обычный 2 5 5 2 2 5" xfId="4857"/>
    <cellStyle name="Обычный 2 5 5 2 3" xfId="1375"/>
    <cellStyle name="Обычный 2 5 5 2 3 2" xfId="5399"/>
    <cellStyle name="Обычный 2 5 5 2 4" xfId="2355"/>
    <cellStyle name="Обычный 2 5 5 2 5" xfId="3361"/>
    <cellStyle name="Обычный 2 5 5 2 6" xfId="4393"/>
    <cellStyle name="Обычный 2 5 5 3" xfId="627"/>
    <cellStyle name="Обычный 2 5 5 3 2" xfId="1607"/>
    <cellStyle name="Обычный 2 5 5 3 2 2" xfId="5631"/>
    <cellStyle name="Обычный 2 5 5 3 3" xfId="2587"/>
    <cellStyle name="Обычный 2 5 5 3 4" xfId="3593"/>
    <cellStyle name="Обычный 2 5 5 3 5" xfId="4625"/>
    <cellStyle name="Обычный 2 5 5 4" xfId="1143"/>
    <cellStyle name="Обычный 2 5 5 4 2" xfId="5167"/>
    <cellStyle name="Обычный 2 5 5 5" xfId="2123"/>
    <cellStyle name="Обычный 2 5 5 6" xfId="3129"/>
    <cellStyle name="Обычный 2 5 5 7" xfId="4161"/>
    <cellStyle name="Обычный 2 5 6" xfId="189"/>
    <cellStyle name="Обычный 2 5 6 2" xfId="421"/>
    <cellStyle name="Обычный 2 5 6 2 2" xfId="885"/>
    <cellStyle name="Обычный 2 5 6 2 2 2" xfId="1865"/>
    <cellStyle name="Обычный 2 5 6 2 2 2 2" xfId="5889"/>
    <cellStyle name="Обычный 2 5 6 2 2 3" xfId="2845"/>
    <cellStyle name="Обычный 2 5 6 2 2 4" xfId="3851"/>
    <cellStyle name="Обычный 2 5 6 2 2 5" xfId="4883"/>
    <cellStyle name="Обычный 2 5 6 2 3" xfId="1401"/>
    <cellStyle name="Обычный 2 5 6 2 3 2" xfId="5425"/>
    <cellStyle name="Обычный 2 5 6 2 4" xfId="2381"/>
    <cellStyle name="Обычный 2 5 6 2 5" xfId="3387"/>
    <cellStyle name="Обычный 2 5 6 2 6" xfId="4419"/>
    <cellStyle name="Обычный 2 5 6 3" xfId="653"/>
    <cellStyle name="Обычный 2 5 6 3 2" xfId="1633"/>
    <cellStyle name="Обычный 2 5 6 3 2 2" xfId="5657"/>
    <cellStyle name="Обычный 2 5 6 3 3" xfId="2613"/>
    <cellStyle name="Обычный 2 5 6 3 4" xfId="3619"/>
    <cellStyle name="Обычный 2 5 6 3 5" xfId="4651"/>
    <cellStyle name="Обычный 2 5 6 4" xfId="1169"/>
    <cellStyle name="Обычный 2 5 6 4 2" xfId="5193"/>
    <cellStyle name="Обычный 2 5 6 5" xfId="2149"/>
    <cellStyle name="Обычный 2 5 6 6" xfId="3155"/>
    <cellStyle name="Обычный 2 5 6 7" xfId="4187"/>
    <cellStyle name="Обычный 2 5 7" xfId="215"/>
    <cellStyle name="Обычный 2 5 7 2" xfId="447"/>
    <cellStyle name="Обычный 2 5 7 2 2" xfId="911"/>
    <cellStyle name="Обычный 2 5 7 2 2 2" xfId="1891"/>
    <cellStyle name="Обычный 2 5 7 2 2 2 2" xfId="5915"/>
    <cellStyle name="Обычный 2 5 7 2 2 3" xfId="2871"/>
    <cellStyle name="Обычный 2 5 7 2 2 4" xfId="3877"/>
    <cellStyle name="Обычный 2 5 7 2 2 5" xfId="4909"/>
    <cellStyle name="Обычный 2 5 7 2 3" xfId="1427"/>
    <cellStyle name="Обычный 2 5 7 2 3 2" xfId="5451"/>
    <cellStyle name="Обычный 2 5 7 2 4" xfId="2407"/>
    <cellStyle name="Обычный 2 5 7 2 5" xfId="3413"/>
    <cellStyle name="Обычный 2 5 7 2 6" xfId="4445"/>
    <cellStyle name="Обычный 2 5 7 3" xfId="679"/>
    <cellStyle name="Обычный 2 5 7 3 2" xfId="1659"/>
    <cellStyle name="Обычный 2 5 7 3 2 2" xfId="5683"/>
    <cellStyle name="Обычный 2 5 7 3 3" xfId="2639"/>
    <cellStyle name="Обычный 2 5 7 3 4" xfId="3645"/>
    <cellStyle name="Обычный 2 5 7 3 5" xfId="4677"/>
    <cellStyle name="Обычный 2 5 7 4" xfId="1195"/>
    <cellStyle name="Обычный 2 5 7 4 2" xfId="5219"/>
    <cellStyle name="Обычный 2 5 7 5" xfId="2175"/>
    <cellStyle name="Обычный 2 5 7 6" xfId="3181"/>
    <cellStyle name="Обычный 2 5 7 7" xfId="4213"/>
    <cellStyle name="Обычный 2 5 8" xfId="241"/>
    <cellStyle name="Обычный 2 5 8 2" xfId="473"/>
    <cellStyle name="Обычный 2 5 8 2 2" xfId="937"/>
    <cellStyle name="Обычный 2 5 8 2 2 2" xfId="1917"/>
    <cellStyle name="Обычный 2 5 8 2 2 2 2" xfId="5941"/>
    <cellStyle name="Обычный 2 5 8 2 2 3" xfId="2897"/>
    <cellStyle name="Обычный 2 5 8 2 2 4" xfId="3903"/>
    <cellStyle name="Обычный 2 5 8 2 2 5" xfId="4935"/>
    <cellStyle name="Обычный 2 5 8 2 3" xfId="1453"/>
    <cellStyle name="Обычный 2 5 8 2 3 2" xfId="5477"/>
    <cellStyle name="Обычный 2 5 8 2 4" xfId="2433"/>
    <cellStyle name="Обычный 2 5 8 2 5" xfId="3439"/>
    <cellStyle name="Обычный 2 5 8 2 6" xfId="4471"/>
    <cellStyle name="Обычный 2 5 8 3" xfId="705"/>
    <cellStyle name="Обычный 2 5 8 3 2" xfId="1685"/>
    <cellStyle name="Обычный 2 5 8 3 2 2" xfId="5709"/>
    <cellStyle name="Обычный 2 5 8 3 3" xfId="2665"/>
    <cellStyle name="Обычный 2 5 8 3 4" xfId="3671"/>
    <cellStyle name="Обычный 2 5 8 3 5" xfId="4703"/>
    <cellStyle name="Обычный 2 5 8 4" xfId="1221"/>
    <cellStyle name="Обычный 2 5 8 4 2" xfId="5245"/>
    <cellStyle name="Обычный 2 5 8 5" xfId="2201"/>
    <cellStyle name="Обычный 2 5 8 6" xfId="3207"/>
    <cellStyle name="Обычный 2 5 8 7" xfId="4239"/>
    <cellStyle name="Обычный 2 5 9" xfId="267"/>
    <cellStyle name="Обычный 2 5 9 2" xfId="499"/>
    <cellStyle name="Обычный 2 5 9 2 2" xfId="963"/>
    <cellStyle name="Обычный 2 5 9 2 2 2" xfId="1943"/>
    <cellStyle name="Обычный 2 5 9 2 2 2 2" xfId="5967"/>
    <cellStyle name="Обычный 2 5 9 2 2 3" xfId="2923"/>
    <cellStyle name="Обычный 2 5 9 2 2 4" xfId="3929"/>
    <cellStyle name="Обычный 2 5 9 2 2 5" xfId="4961"/>
    <cellStyle name="Обычный 2 5 9 2 3" xfId="1479"/>
    <cellStyle name="Обычный 2 5 9 2 3 2" xfId="5503"/>
    <cellStyle name="Обычный 2 5 9 2 4" xfId="2459"/>
    <cellStyle name="Обычный 2 5 9 2 5" xfId="3465"/>
    <cellStyle name="Обычный 2 5 9 2 6" xfId="4497"/>
    <cellStyle name="Обычный 2 5 9 3" xfId="731"/>
    <cellStyle name="Обычный 2 5 9 3 2" xfId="1711"/>
    <cellStyle name="Обычный 2 5 9 3 2 2" xfId="5735"/>
    <cellStyle name="Обычный 2 5 9 3 3" xfId="2691"/>
    <cellStyle name="Обычный 2 5 9 3 4" xfId="3697"/>
    <cellStyle name="Обычный 2 5 9 3 5" xfId="4729"/>
    <cellStyle name="Обычный 2 5 9 4" xfId="1247"/>
    <cellStyle name="Обычный 2 5 9 4 2" xfId="5271"/>
    <cellStyle name="Обычный 2 5 9 5" xfId="2227"/>
    <cellStyle name="Обычный 2 5 9 6" xfId="3233"/>
    <cellStyle name="Обычный 2 5 9 7" xfId="4265"/>
    <cellStyle name="Обычный 2 6" xfId="58"/>
    <cellStyle name="Обычный 2 6 10" xfId="293"/>
    <cellStyle name="Обычный 2 6 10 2" xfId="757"/>
    <cellStyle name="Обычный 2 6 10 2 2" xfId="1737"/>
    <cellStyle name="Обычный 2 6 10 2 2 2" xfId="5761"/>
    <cellStyle name="Обычный 2 6 10 2 3" xfId="2717"/>
    <cellStyle name="Обычный 2 6 10 2 4" xfId="3723"/>
    <cellStyle name="Обычный 2 6 10 2 5" xfId="4755"/>
    <cellStyle name="Обычный 2 6 10 3" xfId="1273"/>
    <cellStyle name="Обычный 2 6 10 3 2" xfId="5297"/>
    <cellStyle name="Обычный 2 6 10 4" xfId="2253"/>
    <cellStyle name="Обычный 2 6 10 5" xfId="3259"/>
    <cellStyle name="Обычный 2 6 10 6" xfId="4291"/>
    <cellStyle name="Обычный 2 6 11" xfId="525"/>
    <cellStyle name="Обычный 2 6 11 2" xfId="1505"/>
    <cellStyle name="Обычный 2 6 11 2 2" xfId="5529"/>
    <cellStyle name="Обычный 2 6 11 3" xfId="2485"/>
    <cellStyle name="Обычный 2 6 11 4" xfId="3491"/>
    <cellStyle name="Обычный 2 6 11 5" xfId="4523"/>
    <cellStyle name="Обычный 2 6 12" xfId="991"/>
    <cellStyle name="Обычный 2 6 12 2" xfId="1971"/>
    <cellStyle name="Обычный 2 6 12 2 2" xfId="5995"/>
    <cellStyle name="Обычный 2 6 12 3" xfId="2951"/>
    <cellStyle name="Обычный 2 6 12 4" xfId="3957"/>
    <cellStyle name="Обычный 2 6 12 5" xfId="4989"/>
    <cellStyle name="Обычный 2 6 13" xfId="1017"/>
    <cellStyle name="Обычный 2 6 13 2" xfId="1997"/>
    <cellStyle name="Обычный 2 6 13 2 2" xfId="6021"/>
    <cellStyle name="Обычный 2 6 13 3" xfId="2977"/>
    <cellStyle name="Обычный 2 6 13 4" xfId="3983"/>
    <cellStyle name="Обычный 2 6 13 5" xfId="5015"/>
    <cellStyle name="Обычный 2 6 14" xfId="1041"/>
    <cellStyle name="Обычный 2 6 14 2" xfId="3027"/>
    <cellStyle name="Обычный 2 6 14 3" xfId="5065"/>
    <cellStyle name="Обычный 2 6 15" xfId="2021"/>
    <cellStyle name="Обычный 2 6 15 2" xfId="4009"/>
    <cellStyle name="Обычный 2 6 15 3" xfId="6047"/>
    <cellStyle name="Обычный 2 6 16" xfId="3003"/>
    <cellStyle name="Обычный 2 6 16 2" xfId="5041"/>
    <cellStyle name="Обычный 2 6 17" xfId="4059"/>
    <cellStyle name="Обычный 2 6 2" xfId="87"/>
    <cellStyle name="Обычный 2 6 2 2" xfId="319"/>
    <cellStyle name="Обычный 2 6 2 2 2" xfId="783"/>
    <cellStyle name="Обычный 2 6 2 2 2 2" xfId="1763"/>
    <cellStyle name="Обычный 2 6 2 2 2 2 2" xfId="5787"/>
    <cellStyle name="Обычный 2 6 2 2 2 3" xfId="2743"/>
    <cellStyle name="Обычный 2 6 2 2 2 4" xfId="3749"/>
    <cellStyle name="Обычный 2 6 2 2 2 5" xfId="4781"/>
    <cellStyle name="Обычный 2 6 2 2 3" xfId="1299"/>
    <cellStyle name="Обычный 2 6 2 2 3 2" xfId="5323"/>
    <cellStyle name="Обычный 2 6 2 2 4" xfId="2279"/>
    <cellStyle name="Обычный 2 6 2 2 5" xfId="3285"/>
    <cellStyle name="Обычный 2 6 2 2 6" xfId="4317"/>
    <cellStyle name="Обычный 2 6 2 3" xfId="551"/>
    <cellStyle name="Обычный 2 6 2 3 2" xfId="1531"/>
    <cellStyle name="Обычный 2 6 2 3 2 2" xfId="5555"/>
    <cellStyle name="Обычный 2 6 2 3 3" xfId="2511"/>
    <cellStyle name="Обычный 2 6 2 3 4" xfId="3517"/>
    <cellStyle name="Обычный 2 6 2 3 5" xfId="4549"/>
    <cellStyle name="Обычный 2 6 2 4" xfId="1067"/>
    <cellStyle name="Обычный 2 6 2 4 2" xfId="4035"/>
    <cellStyle name="Обычный 2 6 2 4 3" xfId="6073"/>
    <cellStyle name="Обычный 2 6 2 5" xfId="2047"/>
    <cellStyle name="Обычный 2 6 2 5 2" xfId="5091"/>
    <cellStyle name="Обычный 2 6 2 6" xfId="3053"/>
    <cellStyle name="Обычный 2 6 2 7" xfId="4085"/>
    <cellStyle name="Обычный 2 6 3" xfId="113"/>
    <cellStyle name="Обычный 2 6 3 2" xfId="345"/>
    <cellStyle name="Обычный 2 6 3 2 2" xfId="809"/>
    <cellStyle name="Обычный 2 6 3 2 2 2" xfId="1789"/>
    <cellStyle name="Обычный 2 6 3 2 2 2 2" xfId="5813"/>
    <cellStyle name="Обычный 2 6 3 2 2 3" xfId="2769"/>
    <cellStyle name="Обычный 2 6 3 2 2 4" xfId="3775"/>
    <cellStyle name="Обычный 2 6 3 2 2 5" xfId="4807"/>
    <cellStyle name="Обычный 2 6 3 2 3" xfId="1325"/>
    <cellStyle name="Обычный 2 6 3 2 3 2" xfId="5349"/>
    <cellStyle name="Обычный 2 6 3 2 4" xfId="2305"/>
    <cellStyle name="Обычный 2 6 3 2 5" xfId="3311"/>
    <cellStyle name="Обычный 2 6 3 2 6" xfId="4343"/>
    <cellStyle name="Обычный 2 6 3 3" xfId="577"/>
    <cellStyle name="Обычный 2 6 3 3 2" xfId="1557"/>
    <cellStyle name="Обычный 2 6 3 3 2 2" xfId="5581"/>
    <cellStyle name="Обычный 2 6 3 3 3" xfId="2537"/>
    <cellStyle name="Обычный 2 6 3 3 4" xfId="3543"/>
    <cellStyle name="Обычный 2 6 3 3 5" xfId="4575"/>
    <cellStyle name="Обычный 2 6 3 4" xfId="1093"/>
    <cellStyle name="Обычный 2 6 3 4 2" xfId="5117"/>
    <cellStyle name="Обычный 2 6 3 5" xfId="2073"/>
    <cellStyle name="Обычный 2 6 3 6" xfId="3079"/>
    <cellStyle name="Обычный 2 6 3 7" xfId="4111"/>
    <cellStyle name="Обычный 2 6 4" xfId="139"/>
    <cellStyle name="Обычный 2 6 4 2" xfId="371"/>
    <cellStyle name="Обычный 2 6 4 2 2" xfId="835"/>
    <cellStyle name="Обычный 2 6 4 2 2 2" xfId="1815"/>
    <cellStyle name="Обычный 2 6 4 2 2 2 2" xfId="5839"/>
    <cellStyle name="Обычный 2 6 4 2 2 3" xfId="2795"/>
    <cellStyle name="Обычный 2 6 4 2 2 4" xfId="3801"/>
    <cellStyle name="Обычный 2 6 4 2 2 5" xfId="4833"/>
    <cellStyle name="Обычный 2 6 4 2 3" xfId="1351"/>
    <cellStyle name="Обычный 2 6 4 2 3 2" xfId="5375"/>
    <cellStyle name="Обычный 2 6 4 2 4" xfId="2331"/>
    <cellStyle name="Обычный 2 6 4 2 5" xfId="3337"/>
    <cellStyle name="Обычный 2 6 4 2 6" xfId="4369"/>
    <cellStyle name="Обычный 2 6 4 3" xfId="603"/>
    <cellStyle name="Обычный 2 6 4 3 2" xfId="1583"/>
    <cellStyle name="Обычный 2 6 4 3 2 2" xfId="5607"/>
    <cellStyle name="Обычный 2 6 4 3 3" xfId="2563"/>
    <cellStyle name="Обычный 2 6 4 3 4" xfId="3569"/>
    <cellStyle name="Обычный 2 6 4 3 5" xfId="4601"/>
    <cellStyle name="Обычный 2 6 4 4" xfId="1119"/>
    <cellStyle name="Обычный 2 6 4 4 2" xfId="5143"/>
    <cellStyle name="Обычный 2 6 4 5" xfId="2099"/>
    <cellStyle name="Обычный 2 6 4 6" xfId="3105"/>
    <cellStyle name="Обычный 2 6 4 7" xfId="4137"/>
    <cellStyle name="Обычный 2 6 5" xfId="165"/>
    <cellStyle name="Обычный 2 6 5 2" xfId="397"/>
    <cellStyle name="Обычный 2 6 5 2 2" xfId="861"/>
    <cellStyle name="Обычный 2 6 5 2 2 2" xfId="1841"/>
    <cellStyle name="Обычный 2 6 5 2 2 2 2" xfId="5865"/>
    <cellStyle name="Обычный 2 6 5 2 2 3" xfId="2821"/>
    <cellStyle name="Обычный 2 6 5 2 2 4" xfId="3827"/>
    <cellStyle name="Обычный 2 6 5 2 2 5" xfId="4859"/>
    <cellStyle name="Обычный 2 6 5 2 3" xfId="1377"/>
    <cellStyle name="Обычный 2 6 5 2 3 2" xfId="5401"/>
    <cellStyle name="Обычный 2 6 5 2 4" xfId="2357"/>
    <cellStyle name="Обычный 2 6 5 2 5" xfId="3363"/>
    <cellStyle name="Обычный 2 6 5 2 6" xfId="4395"/>
    <cellStyle name="Обычный 2 6 5 3" xfId="629"/>
    <cellStyle name="Обычный 2 6 5 3 2" xfId="1609"/>
    <cellStyle name="Обычный 2 6 5 3 2 2" xfId="5633"/>
    <cellStyle name="Обычный 2 6 5 3 3" xfId="2589"/>
    <cellStyle name="Обычный 2 6 5 3 4" xfId="3595"/>
    <cellStyle name="Обычный 2 6 5 3 5" xfId="4627"/>
    <cellStyle name="Обычный 2 6 5 4" xfId="1145"/>
    <cellStyle name="Обычный 2 6 5 4 2" xfId="5169"/>
    <cellStyle name="Обычный 2 6 5 5" xfId="2125"/>
    <cellStyle name="Обычный 2 6 5 6" xfId="3131"/>
    <cellStyle name="Обычный 2 6 5 7" xfId="4163"/>
    <cellStyle name="Обычный 2 6 6" xfId="191"/>
    <cellStyle name="Обычный 2 6 6 2" xfId="423"/>
    <cellStyle name="Обычный 2 6 6 2 2" xfId="887"/>
    <cellStyle name="Обычный 2 6 6 2 2 2" xfId="1867"/>
    <cellStyle name="Обычный 2 6 6 2 2 2 2" xfId="5891"/>
    <cellStyle name="Обычный 2 6 6 2 2 3" xfId="2847"/>
    <cellStyle name="Обычный 2 6 6 2 2 4" xfId="3853"/>
    <cellStyle name="Обычный 2 6 6 2 2 5" xfId="4885"/>
    <cellStyle name="Обычный 2 6 6 2 3" xfId="1403"/>
    <cellStyle name="Обычный 2 6 6 2 3 2" xfId="5427"/>
    <cellStyle name="Обычный 2 6 6 2 4" xfId="2383"/>
    <cellStyle name="Обычный 2 6 6 2 5" xfId="3389"/>
    <cellStyle name="Обычный 2 6 6 2 6" xfId="4421"/>
    <cellStyle name="Обычный 2 6 6 3" xfId="655"/>
    <cellStyle name="Обычный 2 6 6 3 2" xfId="1635"/>
    <cellStyle name="Обычный 2 6 6 3 2 2" xfId="5659"/>
    <cellStyle name="Обычный 2 6 6 3 3" xfId="2615"/>
    <cellStyle name="Обычный 2 6 6 3 4" xfId="3621"/>
    <cellStyle name="Обычный 2 6 6 3 5" xfId="4653"/>
    <cellStyle name="Обычный 2 6 6 4" xfId="1171"/>
    <cellStyle name="Обычный 2 6 6 4 2" xfId="5195"/>
    <cellStyle name="Обычный 2 6 6 5" xfId="2151"/>
    <cellStyle name="Обычный 2 6 6 6" xfId="3157"/>
    <cellStyle name="Обычный 2 6 6 7" xfId="4189"/>
    <cellStyle name="Обычный 2 6 7" xfId="217"/>
    <cellStyle name="Обычный 2 6 7 2" xfId="449"/>
    <cellStyle name="Обычный 2 6 7 2 2" xfId="913"/>
    <cellStyle name="Обычный 2 6 7 2 2 2" xfId="1893"/>
    <cellStyle name="Обычный 2 6 7 2 2 2 2" xfId="5917"/>
    <cellStyle name="Обычный 2 6 7 2 2 3" xfId="2873"/>
    <cellStyle name="Обычный 2 6 7 2 2 4" xfId="3879"/>
    <cellStyle name="Обычный 2 6 7 2 2 5" xfId="4911"/>
    <cellStyle name="Обычный 2 6 7 2 3" xfId="1429"/>
    <cellStyle name="Обычный 2 6 7 2 3 2" xfId="5453"/>
    <cellStyle name="Обычный 2 6 7 2 4" xfId="2409"/>
    <cellStyle name="Обычный 2 6 7 2 5" xfId="3415"/>
    <cellStyle name="Обычный 2 6 7 2 6" xfId="4447"/>
    <cellStyle name="Обычный 2 6 7 3" xfId="681"/>
    <cellStyle name="Обычный 2 6 7 3 2" xfId="1661"/>
    <cellStyle name="Обычный 2 6 7 3 2 2" xfId="5685"/>
    <cellStyle name="Обычный 2 6 7 3 3" xfId="2641"/>
    <cellStyle name="Обычный 2 6 7 3 4" xfId="3647"/>
    <cellStyle name="Обычный 2 6 7 3 5" xfId="4679"/>
    <cellStyle name="Обычный 2 6 7 4" xfId="1197"/>
    <cellStyle name="Обычный 2 6 7 4 2" xfId="5221"/>
    <cellStyle name="Обычный 2 6 7 5" xfId="2177"/>
    <cellStyle name="Обычный 2 6 7 6" xfId="3183"/>
    <cellStyle name="Обычный 2 6 7 7" xfId="4215"/>
    <cellStyle name="Обычный 2 6 8" xfId="243"/>
    <cellStyle name="Обычный 2 6 8 2" xfId="475"/>
    <cellStyle name="Обычный 2 6 8 2 2" xfId="939"/>
    <cellStyle name="Обычный 2 6 8 2 2 2" xfId="1919"/>
    <cellStyle name="Обычный 2 6 8 2 2 2 2" xfId="5943"/>
    <cellStyle name="Обычный 2 6 8 2 2 3" xfId="2899"/>
    <cellStyle name="Обычный 2 6 8 2 2 4" xfId="3905"/>
    <cellStyle name="Обычный 2 6 8 2 2 5" xfId="4937"/>
    <cellStyle name="Обычный 2 6 8 2 3" xfId="1455"/>
    <cellStyle name="Обычный 2 6 8 2 3 2" xfId="5479"/>
    <cellStyle name="Обычный 2 6 8 2 4" xfId="2435"/>
    <cellStyle name="Обычный 2 6 8 2 5" xfId="3441"/>
    <cellStyle name="Обычный 2 6 8 2 6" xfId="4473"/>
    <cellStyle name="Обычный 2 6 8 3" xfId="707"/>
    <cellStyle name="Обычный 2 6 8 3 2" xfId="1687"/>
    <cellStyle name="Обычный 2 6 8 3 2 2" xfId="5711"/>
    <cellStyle name="Обычный 2 6 8 3 3" xfId="2667"/>
    <cellStyle name="Обычный 2 6 8 3 4" xfId="3673"/>
    <cellStyle name="Обычный 2 6 8 3 5" xfId="4705"/>
    <cellStyle name="Обычный 2 6 8 4" xfId="1223"/>
    <cellStyle name="Обычный 2 6 8 4 2" xfId="5247"/>
    <cellStyle name="Обычный 2 6 8 5" xfId="2203"/>
    <cellStyle name="Обычный 2 6 8 6" xfId="3209"/>
    <cellStyle name="Обычный 2 6 8 7" xfId="4241"/>
    <cellStyle name="Обычный 2 6 9" xfId="269"/>
    <cellStyle name="Обычный 2 6 9 2" xfId="501"/>
    <cellStyle name="Обычный 2 6 9 2 2" xfId="965"/>
    <cellStyle name="Обычный 2 6 9 2 2 2" xfId="1945"/>
    <cellStyle name="Обычный 2 6 9 2 2 2 2" xfId="5969"/>
    <cellStyle name="Обычный 2 6 9 2 2 3" xfId="2925"/>
    <cellStyle name="Обычный 2 6 9 2 2 4" xfId="3931"/>
    <cellStyle name="Обычный 2 6 9 2 2 5" xfId="4963"/>
    <cellStyle name="Обычный 2 6 9 2 3" xfId="1481"/>
    <cellStyle name="Обычный 2 6 9 2 3 2" xfId="5505"/>
    <cellStyle name="Обычный 2 6 9 2 4" xfId="2461"/>
    <cellStyle name="Обычный 2 6 9 2 5" xfId="3467"/>
    <cellStyle name="Обычный 2 6 9 2 6" xfId="4499"/>
    <cellStyle name="Обычный 2 6 9 3" xfId="733"/>
    <cellStyle name="Обычный 2 6 9 3 2" xfId="1713"/>
    <cellStyle name="Обычный 2 6 9 3 2 2" xfId="5737"/>
    <cellStyle name="Обычный 2 6 9 3 3" xfId="2693"/>
    <cellStyle name="Обычный 2 6 9 3 4" xfId="3699"/>
    <cellStyle name="Обычный 2 6 9 3 5" xfId="4731"/>
    <cellStyle name="Обычный 2 6 9 4" xfId="1249"/>
    <cellStyle name="Обычный 2 6 9 4 2" xfId="5273"/>
    <cellStyle name="Обычный 2 6 9 5" xfId="2229"/>
    <cellStyle name="Обычный 2 6 9 6" xfId="3235"/>
    <cellStyle name="Обычный 2 6 9 7" xfId="4267"/>
    <cellStyle name="Обычный 2 7" xfId="60"/>
    <cellStyle name="Обычный 2 7 10" xfId="295"/>
    <cellStyle name="Обычный 2 7 10 2" xfId="759"/>
    <cellStyle name="Обычный 2 7 10 2 2" xfId="1739"/>
    <cellStyle name="Обычный 2 7 10 2 2 2" xfId="5763"/>
    <cellStyle name="Обычный 2 7 10 2 3" xfId="2719"/>
    <cellStyle name="Обычный 2 7 10 2 4" xfId="3725"/>
    <cellStyle name="Обычный 2 7 10 2 5" xfId="4757"/>
    <cellStyle name="Обычный 2 7 10 3" xfId="1275"/>
    <cellStyle name="Обычный 2 7 10 3 2" xfId="5299"/>
    <cellStyle name="Обычный 2 7 10 4" xfId="2255"/>
    <cellStyle name="Обычный 2 7 10 5" xfId="3261"/>
    <cellStyle name="Обычный 2 7 10 6" xfId="4293"/>
    <cellStyle name="Обычный 2 7 11" xfId="527"/>
    <cellStyle name="Обычный 2 7 11 2" xfId="1507"/>
    <cellStyle name="Обычный 2 7 11 2 2" xfId="5531"/>
    <cellStyle name="Обычный 2 7 11 3" xfId="2487"/>
    <cellStyle name="Обычный 2 7 11 4" xfId="3493"/>
    <cellStyle name="Обычный 2 7 11 5" xfId="4525"/>
    <cellStyle name="Обычный 2 7 12" xfId="993"/>
    <cellStyle name="Обычный 2 7 12 2" xfId="1973"/>
    <cellStyle name="Обычный 2 7 12 2 2" xfId="5997"/>
    <cellStyle name="Обычный 2 7 12 3" xfId="2953"/>
    <cellStyle name="Обычный 2 7 12 4" xfId="3959"/>
    <cellStyle name="Обычный 2 7 12 5" xfId="4991"/>
    <cellStyle name="Обычный 2 7 13" xfId="1019"/>
    <cellStyle name="Обычный 2 7 13 2" xfId="1999"/>
    <cellStyle name="Обычный 2 7 13 2 2" xfId="6023"/>
    <cellStyle name="Обычный 2 7 13 3" xfId="2979"/>
    <cellStyle name="Обычный 2 7 13 4" xfId="3985"/>
    <cellStyle name="Обычный 2 7 13 5" xfId="5017"/>
    <cellStyle name="Обычный 2 7 14" xfId="1043"/>
    <cellStyle name="Обычный 2 7 14 2" xfId="3029"/>
    <cellStyle name="Обычный 2 7 14 3" xfId="5067"/>
    <cellStyle name="Обычный 2 7 15" xfId="2023"/>
    <cellStyle name="Обычный 2 7 15 2" xfId="4011"/>
    <cellStyle name="Обычный 2 7 15 3" xfId="6049"/>
    <cellStyle name="Обычный 2 7 16" xfId="3005"/>
    <cellStyle name="Обычный 2 7 16 2" xfId="5043"/>
    <cellStyle name="Обычный 2 7 17" xfId="4061"/>
    <cellStyle name="Обычный 2 7 2" xfId="89"/>
    <cellStyle name="Обычный 2 7 2 2" xfId="321"/>
    <cellStyle name="Обычный 2 7 2 2 2" xfId="785"/>
    <cellStyle name="Обычный 2 7 2 2 2 2" xfId="1765"/>
    <cellStyle name="Обычный 2 7 2 2 2 2 2" xfId="5789"/>
    <cellStyle name="Обычный 2 7 2 2 2 3" xfId="2745"/>
    <cellStyle name="Обычный 2 7 2 2 2 4" xfId="3751"/>
    <cellStyle name="Обычный 2 7 2 2 2 5" xfId="4783"/>
    <cellStyle name="Обычный 2 7 2 2 3" xfId="1301"/>
    <cellStyle name="Обычный 2 7 2 2 3 2" xfId="5325"/>
    <cellStyle name="Обычный 2 7 2 2 4" xfId="2281"/>
    <cellStyle name="Обычный 2 7 2 2 5" xfId="3287"/>
    <cellStyle name="Обычный 2 7 2 2 6" xfId="4319"/>
    <cellStyle name="Обычный 2 7 2 3" xfId="553"/>
    <cellStyle name="Обычный 2 7 2 3 2" xfId="1533"/>
    <cellStyle name="Обычный 2 7 2 3 2 2" xfId="5557"/>
    <cellStyle name="Обычный 2 7 2 3 3" xfId="2513"/>
    <cellStyle name="Обычный 2 7 2 3 4" xfId="3519"/>
    <cellStyle name="Обычный 2 7 2 3 5" xfId="4551"/>
    <cellStyle name="Обычный 2 7 2 4" xfId="1069"/>
    <cellStyle name="Обычный 2 7 2 4 2" xfId="4037"/>
    <cellStyle name="Обычный 2 7 2 4 3" xfId="6075"/>
    <cellStyle name="Обычный 2 7 2 5" xfId="2049"/>
    <cellStyle name="Обычный 2 7 2 5 2" xfId="5093"/>
    <cellStyle name="Обычный 2 7 2 6" xfId="3055"/>
    <cellStyle name="Обычный 2 7 2 7" xfId="4087"/>
    <cellStyle name="Обычный 2 7 3" xfId="115"/>
    <cellStyle name="Обычный 2 7 3 2" xfId="347"/>
    <cellStyle name="Обычный 2 7 3 2 2" xfId="811"/>
    <cellStyle name="Обычный 2 7 3 2 2 2" xfId="1791"/>
    <cellStyle name="Обычный 2 7 3 2 2 2 2" xfId="5815"/>
    <cellStyle name="Обычный 2 7 3 2 2 3" xfId="2771"/>
    <cellStyle name="Обычный 2 7 3 2 2 4" xfId="3777"/>
    <cellStyle name="Обычный 2 7 3 2 2 5" xfId="4809"/>
    <cellStyle name="Обычный 2 7 3 2 3" xfId="1327"/>
    <cellStyle name="Обычный 2 7 3 2 3 2" xfId="5351"/>
    <cellStyle name="Обычный 2 7 3 2 4" xfId="2307"/>
    <cellStyle name="Обычный 2 7 3 2 5" xfId="3313"/>
    <cellStyle name="Обычный 2 7 3 2 6" xfId="4345"/>
    <cellStyle name="Обычный 2 7 3 3" xfId="579"/>
    <cellStyle name="Обычный 2 7 3 3 2" xfId="1559"/>
    <cellStyle name="Обычный 2 7 3 3 2 2" xfId="5583"/>
    <cellStyle name="Обычный 2 7 3 3 3" xfId="2539"/>
    <cellStyle name="Обычный 2 7 3 3 4" xfId="3545"/>
    <cellStyle name="Обычный 2 7 3 3 5" xfId="4577"/>
    <cellStyle name="Обычный 2 7 3 4" xfId="1095"/>
    <cellStyle name="Обычный 2 7 3 4 2" xfId="5119"/>
    <cellStyle name="Обычный 2 7 3 5" xfId="2075"/>
    <cellStyle name="Обычный 2 7 3 6" xfId="3081"/>
    <cellStyle name="Обычный 2 7 3 7" xfId="4113"/>
    <cellStyle name="Обычный 2 7 4" xfId="141"/>
    <cellStyle name="Обычный 2 7 4 2" xfId="373"/>
    <cellStyle name="Обычный 2 7 4 2 2" xfId="837"/>
    <cellStyle name="Обычный 2 7 4 2 2 2" xfId="1817"/>
    <cellStyle name="Обычный 2 7 4 2 2 2 2" xfId="5841"/>
    <cellStyle name="Обычный 2 7 4 2 2 3" xfId="2797"/>
    <cellStyle name="Обычный 2 7 4 2 2 4" xfId="3803"/>
    <cellStyle name="Обычный 2 7 4 2 2 5" xfId="4835"/>
    <cellStyle name="Обычный 2 7 4 2 3" xfId="1353"/>
    <cellStyle name="Обычный 2 7 4 2 3 2" xfId="5377"/>
    <cellStyle name="Обычный 2 7 4 2 4" xfId="2333"/>
    <cellStyle name="Обычный 2 7 4 2 5" xfId="3339"/>
    <cellStyle name="Обычный 2 7 4 2 6" xfId="4371"/>
    <cellStyle name="Обычный 2 7 4 3" xfId="605"/>
    <cellStyle name="Обычный 2 7 4 3 2" xfId="1585"/>
    <cellStyle name="Обычный 2 7 4 3 2 2" xfId="5609"/>
    <cellStyle name="Обычный 2 7 4 3 3" xfId="2565"/>
    <cellStyle name="Обычный 2 7 4 3 4" xfId="3571"/>
    <cellStyle name="Обычный 2 7 4 3 5" xfId="4603"/>
    <cellStyle name="Обычный 2 7 4 4" xfId="1121"/>
    <cellStyle name="Обычный 2 7 4 4 2" xfId="5145"/>
    <cellStyle name="Обычный 2 7 4 5" xfId="2101"/>
    <cellStyle name="Обычный 2 7 4 6" xfId="3107"/>
    <cellStyle name="Обычный 2 7 4 7" xfId="4139"/>
    <cellStyle name="Обычный 2 7 5" xfId="167"/>
    <cellStyle name="Обычный 2 7 5 2" xfId="399"/>
    <cellStyle name="Обычный 2 7 5 2 2" xfId="863"/>
    <cellStyle name="Обычный 2 7 5 2 2 2" xfId="1843"/>
    <cellStyle name="Обычный 2 7 5 2 2 2 2" xfId="5867"/>
    <cellStyle name="Обычный 2 7 5 2 2 3" xfId="2823"/>
    <cellStyle name="Обычный 2 7 5 2 2 4" xfId="3829"/>
    <cellStyle name="Обычный 2 7 5 2 2 5" xfId="4861"/>
    <cellStyle name="Обычный 2 7 5 2 3" xfId="1379"/>
    <cellStyle name="Обычный 2 7 5 2 3 2" xfId="5403"/>
    <cellStyle name="Обычный 2 7 5 2 4" xfId="2359"/>
    <cellStyle name="Обычный 2 7 5 2 5" xfId="3365"/>
    <cellStyle name="Обычный 2 7 5 2 6" xfId="4397"/>
    <cellStyle name="Обычный 2 7 5 3" xfId="631"/>
    <cellStyle name="Обычный 2 7 5 3 2" xfId="1611"/>
    <cellStyle name="Обычный 2 7 5 3 2 2" xfId="5635"/>
    <cellStyle name="Обычный 2 7 5 3 3" xfId="2591"/>
    <cellStyle name="Обычный 2 7 5 3 4" xfId="3597"/>
    <cellStyle name="Обычный 2 7 5 3 5" xfId="4629"/>
    <cellStyle name="Обычный 2 7 5 4" xfId="1147"/>
    <cellStyle name="Обычный 2 7 5 4 2" xfId="5171"/>
    <cellStyle name="Обычный 2 7 5 5" xfId="2127"/>
    <cellStyle name="Обычный 2 7 5 6" xfId="3133"/>
    <cellStyle name="Обычный 2 7 5 7" xfId="4165"/>
    <cellStyle name="Обычный 2 7 6" xfId="193"/>
    <cellStyle name="Обычный 2 7 6 2" xfId="425"/>
    <cellStyle name="Обычный 2 7 6 2 2" xfId="889"/>
    <cellStyle name="Обычный 2 7 6 2 2 2" xfId="1869"/>
    <cellStyle name="Обычный 2 7 6 2 2 2 2" xfId="5893"/>
    <cellStyle name="Обычный 2 7 6 2 2 3" xfId="2849"/>
    <cellStyle name="Обычный 2 7 6 2 2 4" xfId="3855"/>
    <cellStyle name="Обычный 2 7 6 2 2 5" xfId="4887"/>
    <cellStyle name="Обычный 2 7 6 2 3" xfId="1405"/>
    <cellStyle name="Обычный 2 7 6 2 3 2" xfId="5429"/>
    <cellStyle name="Обычный 2 7 6 2 4" xfId="2385"/>
    <cellStyle name="Обычный 2 7 6 2 5" xfId="3391"/>
    <cellStyle name="Обычный 2 7 6 2 6" xfId="4423"/>
    <cellStyle name="Обычный 2 7 6 3" xfId="657"/>
    <cellStyle name="Обычный 2 7 6 3 2" xfId="1637"/>
    <cellStyle name="Обычный 2 7 6 3 2 2" xfId="5661"/>
    <cellStyle name="Обычный 2 7 6 3 3" xfId="2617"/>
    <cellStyle name="Обычный 2 7 6 3 4" xfId="3623"/>
    <cellStyle name="Обычный 2 7 6 3 5" xfId="4655"/>
    <cellStyle name="Обычный 2 7 6 4" xfId="1173"/>
    <cellStyle name="Обычный 2 7 6 4 2" xfId="5197"/>
    <cellStyle name="Обычный 2 7 6 5" xfId="2153"/>
    <cellStyle name="Обычный 2 7 6 6" xfId="3159"/>
    <cellStyle name="Обычный 2 7 6 7" xfId="4191"/>
    <cellStyle name="Обычный 2 7 7" xfId="219"/>
    <cellStyle name="Обычный 2 7 7 2" xfId="451"/>
    <cellStyle name="Обычный 2 7 7 2 2" xfId="915"/>
    <cellStyle name="Обычный 2 7 7 2 2 2" xfId="1895"/>
    <cellStyle name="Обычный 2 7 7 2 2 2 2" xfId="5919"/>
    <cellStyle name="Обычный 2 7 7 2 2 3" xfId="2875"/>
    <cellStyle name="Обычный 2 7 7 2 2 4" xfId="3881"/>
    <cellStyle name="Обычный 2 7 7 2 2 5" xfId="4913"/>
    <cellStyle name="Обычный 2 7 7 2 3" xfId="1431"/>
    <cellStyle name="Обычный 2 7 7 2 3 2" xfId="5455"/>
    <cellStyle name="Обычный 2 7 7 2 4" xfId="2411"/>
    <cellStyle name="Обычный 2 7 7 2 5" xfId="3417"/>
    <cellStyle name="Обычный 2 7 7 2 6" xfId="4449"/>
    <cellStyle name="Обычный 2 7 7 3" xfId="683"/>
    <cellStyle name="Обычный 2 7 7 3 2" xfId="1663"/>
    <cellStyle name="Обычный 2 7 7 3 2 2" xfId="5687"/>
    <cellStyle name="Обычный 2 7 7 3 3" xfId="2643"/>
    <cellStyle name="Обычный 2 7 7 3 4" xfId="3649"/>
    <cellStyle name="Обычный 2 7 7 3 5" xfId="4681"/>
    <cellStyle name="Обычный 2 7 7 4" xfId="1199"/>
    <cellStyle name="Обычный 2 7 7 4 2" xfId="5223"/>
    <cellStyle name="Обычный 2 7 7 5" xfId="2179"/>
    <cellStyle name="Обычный 2 7 7 6" xfId="3185"/>
    <cellStyle name="Обычный 2 7 7 7" xfId="4217"/>
    <cellStyle name="Обычный 2 7 8" xfId="245"/>
    <cellStyle name="Обычный 2 7 8 2" xfId="477"/>
    <cellStyle name="Обычный 2 7 8 2 2" xfId="941"/>
    <cellStyle name="Обычный 2 7 8 2 2 2" xfId="1921"/>
    <cellStyle name="Обычный 2 7 8 2 2 2 2" xfId="5945"/>
    <cellStyle name="Обычный 2 7 8 2 2 3" xfId="2901"/>
    <cellStyle name="Обычный 2 7 8 2 2 4" xfId="3907"/>
    <cellStyle name="Обычный 2 7 8 2 2 5" xfId="4939"/>
    <cellStyle name="Обычный 2 7 8 2 3" xfId="1457"/>
    <cellStyle name="Обычный 2 7 8 2 3 2" xfId="5481"/>
    <cellStyle name="Обычный 2 7 8 2 4" xfId="2437"/>
    <cellStyle name="Обычный 2 7 8 2 5" xfId="3443"/>
    <cellStyle name="Обычный 2 7 8 2 6" xfId="4475"/>
    <cellStyle name="Обычный 2 7 8 3" xfId="709"/>
    <cellStyle name="Обычный 2 7 8 3 2" xfId="1689"/>
    <cellStyle name="Обычный 2 7 8 3 2 2" xfId="5713"/>
    <cellStyle name="Обычный 2 7 8 3 3" xfId="2669"/>
    <cellStyle name="Обычный 2 7 8 3 4" xfId="3675"/>
    <cellStyle name="Обычный 2 7 8 3 5" xfId="4707"/>
    <cellStyle name="Обычный 2 7 8 4" xfId="1225"/>
    <cellStyle name="Обычный 2 7 8 4 2" xfId="5249"/>
    <cellStyle name="Обычный 2 7 8 5" xfId="2205"/>
    <cellStyle name="Обычный 2 7 8 6" xfId="3211"/>
    <cellStyle name="Обычный 2 7 8 7" xfId="4243"/>
    <cellStyle name="Обычный 2 7 9" xfId="271"/>
    <cellStyle name="Обычный 2 7 9 2" xfId="503"/>
    <cellStyle name="Обычный 2 7 9 2 2" xfId="967"/>
    <cellStyle name="Обычный 2 7 9 2 2 2" xfId="1947"/>
    <cellStyle name="Обычный 2 7 9 2 2 2 2" xfId="5971"/>
    <cellStyle name="Обычный 2 7 9 2 2 3" xfId="2927"/>
    <cellStyle name="Обычный 2 7 9 2 2 4" xfId="3933"/>
    <cellStyle name="Обычный 2 7 9 2 2 5" xfId="4965"/>
    <cellStyle name="Обычный 2 7 9 2 3" xfId="1483"/>
    <cellStyle name="Обычный 2 7 9 2 3 2" xfId="5507"/>
    <cellStyle name="Обычный 2 7 9 2 4" xfId="2463"/>
    <cellStyle name="Обычный 2 7 9 2 5" xfId="3469"/>
    <cellStyle name="Обычный 2 7 9 2 6" xfId="4501"/>
    <cellStyle name="Обычный 2 7 9 3" xfId="735"/>
    <cellStyle name="Обычный 2 7 9 3 2" xfId="1715"/>
    <cellStyle name="Обычный 2 7 9 3 2 2" xfId="5739"/>
    <cellStyle name="Обычный 2 7 9 3 3" xfId="2695"/>
    <cellStyle name="Обычный 2 7 9 3 4" xfId="3701"/>
    <cellStyle name="Обычный 2 7 9 3 5" xfId="4733"/>
    <cellStyle name="Обычный 2 7 9 4" xfId="1251"/>
    <cellStyle name="Обычный 2 7 9 4 2" xfId="5275"/>
    <cellStyle name="Обычный 2 7 9 5" xfId="2231"/>
    <cellStyle name="Обычный 2 7 9 6" xfId="3237"/>
    <cellStyle name="Обычный 2 7 9 7" xfId="4269"/>
    <cellStyle name="Обычный 2 8" xfId="62"/>
    <cellStyle name="Обычный 2 8 10" xfId="297"/>
    <cellStyle name="Обычный 2 8 10 2" xfId="761"/>
    <cellStyle name="Обычный 2 8 10 2 2" xfId="1741"/>
    <cellStyle name="Обычный 2 8 10 2 2 2" xfId="5765"/>
    <cellStyle name="Обычный 2 8 10 2 3" xfId="2721"/>
    <cellStyle name="Обычный 2 8 10 2 4" xfId="3727"/>
    <cellStyle name="Обычный 2 8 10 2 5" xfId="4759"/>
    <cellStyle name="Обычный 2 8 10 3" xfId="1277"/>
    <cellStyle name="Обычный 2 8 10 3 2" xfId="5301"/>
    <cellStyle name="Обычный 2 8 10 4" xfId="2257"/>
    <cellStyle name="Обычный 2 8 10 5" xfId="3263"/>
    <cellStyle name="Обычный 2 8 10 6" xfId="4295"/>
    <cellStyle name="Обычный 2 8 11" xfId="529"/>
    <cellStyle name="Обычный 2 8 11 2" xfId="1509"/>
    <cellStyle name="Обычный 2 8 11 2 2" xfId="5533"/>
    <cellStyle name="Обычный 2 8 11 3" xfId="2489"/>
    <cellStyle name="Обычный 2 8 11 4" xfId="3495"/>
    <cellStyle name="Обычный 2 8 11 5" xfId="4527"/>
    <cellStyle name="Обычный 2 8 12" xfId="995"/>
    <cellStyle name="Обычный 2 8 12 2" xfId="1975"/>
    <cellStyle name="Обычный 2 8 12 2 2" xfId="5999"/>
    <cellStyle name="Обычный 2 8 12 3" xfId="2955"/>
    <cellStyle name="Обычный 2 8 12 4" xfId="3961"/>
    <cellStyle name="Обычный 2 8 12 5" xfId="4993"/>
    <cellStyle name="Обычный 2 8 13" xfId="1021"/>
    <cellStyle name="Обычный 2 8 13 2" xfId="2001"/>
    <cellStyle name="Обычный 2 8 13 2 2" xfId="6025"/>
    <cellStyle name="Обычный 2 8 13 3" xfId="2981"/>
    <cellStyle name="Обычный 2 8 13 4" xfId="3987"/>
    <cellStyle name="Обычный 2 8 13 5" xfId="5019"/>
    <cellStyle name="Обычный 2 8 14" xfId="1045"/>
    <cellStyle name="Обычный 2 8 14 2" xfId="3031"/>
    <cellStyle name="Обычный 2 8 14 3" xfId="5069"/>
    <cellStyle name="Обычный 2 8 15" xfId="2025"/>
    <cellStyle name="Обычный 2 8 15 2" xfId="4013"/>
    <cellStyle name="Обычный 2 8 15 3" xfId="6051"/>
    <cellStyle name="Обычный 2 8 16" xfId="3007"/>
    <cellStyle name="Обычный 2 8 16 2" xfId="5045"/>
    <cellStyle name="Обычный 2 8 17" xfId="4063"/>
    <cellStyle name="Обычный 2 8 2" xfId="91"/>
    <cellStyle name="Обычный 2 8 2 2" xfId="323"/>
    <cellStyle name="Обычный 2 8 2 2 2" xfId="787"/>
    <cellStyle name="Обычный 2 8 2 2 2 2" xfId="1767"/>
    <cellStyle name="Обычный 2 8 2 2 2 2 2" xfId="5791"/>
    <cellStyle name="Обычный 2 8 2 2 2 3" xfId="2747"/>
    <cellStyle name="Обычный 2 8 2 2 2 4" xfId="3753"/>
    <cellStyle name="Обычный 2 8 2 2 2 5" xfId="4785"/>
    <cellStyle name="Обычный 2 8 2 2 3" xfId="1303"/>
    <cellStyle name="Обычный 2 8 2 2 3 2" xfId="5327"/>
    <cellStyle name="Обычный 2 8 2 2 4" xfId="2283"/>
    <cellStyle name="Обычный 2 8 2 2 5" xfId="3289"/>
    <cellStyle name="Обычный 2 8 2 2 6" xfId="4321"/>
    <cellStyle name="Обычный 2 8 2 3" xfId="555"/>
    <cellStyle name="Обычный 2 8 2 3 2" xfId="1535"/>
    <cellStyle name="Обычный 2 8 2 3 2 2" xfId="5559"/>
    <cellStyle name="Обычный 2 8 2 3 3" xfId="2515"/>
    <cellStyle name="Обычный 2 8 2 3 4" xfId="3521"/>
    <cellStyle name="Обычный 2 8 2 3 5" xfId="4553"/>
    <cellStyle name="Обычный 2 8 2 4" xfId="1071"/>
    <cellStyle name="Обычный 2 8 2 4 2" xfId="4039"/>
    <cellStyle name="Обычный 2 8 2 4 3" xfId="6077"/>
    <cellStyle name="Обычный 2 8 2 5" xfId="2051"/>
    <cellStyle name="Обычный 2 8 2 5 2" xfId="5095"/>
    <cellStyle name="Обычный 2 8 2 6" xfId="3057"/>
    <cellStyle name="Обычный 2 8 2 7" xfId="4089"/>
    <cellStyle name="Обычный 2 8 3" xfId="117"/>
    <cellStyle name="Обычный 2 8 3 2" xfId="349"/>
    <cellStyle name="Обычный 2 8 3 2 2" xfId="813"/>
    <cellStyle name="Обычный 2 8 3 2 2 2" xfId="1793"/>
    <cellStyle name="Обычный 2 8 3 2 2 2 2" xfId="5817"/>
    <cellStyle name="Обычный 2 8 3 2 2 3" xfId="2773"/>
    <cellStyle name="Обычный 2 8 3 2 2 4" xfId="3779"/>
    <cellStyle name="Обычный 2 8 3 2 2 5" xfId="4811"/>
    <cellStyle name="Обычный 2 8 3 2 3" xfId="1329"/>
    <cellStyle name="Обычный 2 8 3 2 3 2" xfId="5353"/>
    <cellStyle name="Обычный 2 8 3 2 4" xfId="2309"/>
    <cellStyle name="Обычный 2 8 3 2 5" xfId="3315"/>
    <cellStyle name="Обычный 2 8 3 2 6" xfId="4347"/>
    <cellStyle name="Обычный 2 8 3 3" xfId="581"/>
    <cellStyle name="Обычный 2 8 3 3 2" xfId="1561"/>
    <cellStyle name="Обычный 2 8 3 3 2 2" xfId="5585"/>
    <cellStyle name="Обычный 2 8 3 3 3" xfId="2541"/>
    <cellStyle name="Обычный 2 8 3 3 4" xfId="3547"/>
    <cellStyle name="Обычный 2 8 3 3 5" xfId="4579"/>
    <cellStyle name="Обычный 2 8 3 4" xfId="1097"/>
    <cellStyle name="Обычный 2 8 3 4 2" xfId="5121"/>
    <cellStyle name="Обычный 2 8 3 5" xfId="2077"/>
    <cellStyle name="Обычный 2 8 3 6" xfId="3083"/>
    <cellStyle name="Обычный 2 8 3 7" xfId="4115"/>
    <cellStyle name="Обычный 2 8 4" xfId="143"/>
    <cellStyle name="Обычный 2 8 4 2" xfId="375"/>
    <cellStyle name="Обычный 2 8 4 2 2" xfId="839"/>
    <cellStyle name="Обычный 2 8 4 2 2 2" xfId="1819"/>
    <cellStyle name="Обычный 2 8 4 2 2 2 2" xfId="5843"/>
    <cellStyle name="Обычный 2 8 4 2 2 3" xfId="2799"/>
    <cellStyle name="Обычный 2 8 4 2 2 4" xfId="3805"/>
    <cellStyle name="Обычный 2 8 4 2 2 5" xfId="4837"/>
    <cellStyle name="Обычный 2 8 4 2 3" xfId="1355"/>
    <cellStyle name="Обычный 2 8 4 2 3 2" xfId="5379"/>
    <cellStyle name="Обычный 2 8 4 2 4" xfId="2335"/>
    <cellStyle name="Обычный 2 8 4 2 5" xfId="3341"/>
    <cellStyle name="Обычный 2 8 4 2 6" xfId="4373"/>
    <cellStyle name="Обычный 2 8 4 3" xfId="607"/>
    <cellStyle name="Обычный 2 8 4 3 2" xfId="1587"/>
    <cellStyle name="Обычный 2 8 4 3 2 2" xfId="5611"/>
    <cellStyle name="Обычный 2 8 4 3 3" xfId="2567"/>
    <cellStyle name="Обычный 2 8 4 3 4" xfId="3573"/>
    <cellStyle name="Обычный 2 8 4 3 5" xfId="4605"/>
    <cellStyle name="Обычный 2 8 4 4" xfId="1123"/>
    <cellStyle name="Обычный 2 8 4 4 2" xfId="5147"/>
    <cellStyle name="Обычный 2 8 4 5" xfId="2103"/>
    <cellStyle name="Обычный 2 8 4 6" xfId="3109"/>
    <cellStyle name="Обычный 2 8 4 7" xfId="4141"/>
    <cellStyle name="Обычный 2 8 5" xfId="169"/>
    <cellStyle name="Обычный 2 8 5 2" xfId="401"/>
    <cellStyle name="Обычный 2 8 5 2 2" xfId="865"/>
    <cellStyle name="Обычный 2 8 5 2 2 2" xfId="1845"/>
    <cellStyle name="Обычный 2 8 5 2 2 2 2" xfId="5869"/>
    <cellStyle name="Обычный 2 8 5 2 2 3" xfId="2825"/>
    <cellStyle name="Обычный 2 8 5 2 2 4" xfId="3831"/>
    <cellStyle name="Обычный 2 8 5 2 2 5" xfId="4863"/>
    <cellStyle name="Обычный 2 8 5 2 3" xfId="1381"/>
    <cellStyle name="Обычный 2 8 5 2 3 2" xfId="5405"/>
    <cellStyle name="Обычный 2 8 5 2 4" xfId="2361"/>
    <cellStyle name="Обычный 2 8 5 2 5" xfId="3367"/>
    <cellStyle name="Обычный 2 8 5 2 6" xfId="4399"/>
    <cellStyle name="Обычный 2 8 5 3" xfId="633"/>
    <cellStyle name="Обычный 2 8 5 3 2" xfId="1613"/>
    <cellStyle name="Обычный 2 8 5 3 2 2" xfId="5637"/>
    <cellStyle name="Обычный 2 8 5 3 3" xfId="2593"/>
    <cellStyle name="Обычный 2 8 5 3 4" xfId="3599"/>
    <cellStyle name="Обычный 2 8 5 3 5" xfId="4631"/>
    <cellStyle name="Обычный 2 8 5 4" xfId="1149"/>
    <cellStyle name="Обычный 2 8 5 4 2" xfId="5173"/>
    <cellStyle name="Обычный 2 8 5 5" xfId="2129"/>
    <cellStyle name="Обычный 2 8 5 6" xfId="3135"/>
    <cellStyle name="Обычный 2 8 5 7" xfId="4167"/>
    <cellStyle name="Обычный 2 8 6" xfId="195"/>
    <cellStyle name="Обычный 2 8 6 2" xfId="427"/>
    <cellStyle name="Обычный 2 8 6 2 2" xfId="891"/>
    <cellStyle name="Обычный 2 8 6 2 2 2" xfId="1871"/>
    <cellStyle name="Обычный 2 8 6 2 2 2 2" xfId="5895"/>
    <cellStyle name="Обычный 2 8 6 2 2 3" xfId="2851"/>
    <cellStyle name="Обычный 2 8 6 2 2 4" xfId="3857"/>
    <cellStyle name="Обычный 2 8 6 2 2 5" xfId="4889"/>
    <cellStyle name="Обычный 2 8 6 2 3" xfId="1407"/>
    <cellStyle name="Обычный 2 8 6 2 3 2" xfId="5431"/>
    <cellStyle name="Обычный 2 8 6 2 4" xfId="2387"/>
    <cellStyle name="Обычный 2 8 6 2 5" xfId="3393"/>
    <cellStyle name="Обычный 2 8 6 2 6" xfId="4425"/>
    <cellStyle name="Обычный 2 8 6 3" xfId="659"/>
    <cellStyle name="Обычный 2 8 6 3 2" xfId="1639"/>
    <cellStyle name="Обычный 2 8 6 3 2 2" xfId="5663"/>
    <cellStyle name="Обычный 2 8 6 3 3" xfId="2619"/>
    <cellStyle name="Обычный 2 8 6 3 4" xfId="3625"/>
    <cellStyle name="Обычный 2 8 6 3 5" xfId="4657"/>
    <cellStyle name="Обычный 2 8 6 4" xfId="1175"/>
    <cellStyle name="Обычный 2 8 6 4 2" xfId="5199"/>
    <cellStyle name="Обычный 2 8 6 5" xfId="2155"/>
    <cellStyle name="Обычный 2 8 6 6" xfId="3161"/>
    <cellStyle name="Обычный 2 8 6 7" xfId="4193"/>
    <cellStyle name="Обычный 2 8 7" xfId="221"/>
    <cellStyle name="Обычный 2 8 7 2" xfId="453"/>
    <cellStyle name="Обычный 2 8 7 2 2" xfId="917"/>
    <cellStyle name="Обычный 2 8 7 2 2 2" xfId="1897"/>
    <cellStyle name="Обычный 2 8 7 2 2 2 2" xfId="5921"/>
    <cellStyle name="Обычный 2 8 7 2 2 3" xfId="2877"/>
    <cellStyle name="Обычный 2 8 7 2 2 4" xfId="3883"/>
    <cellStyle name="Обычный 2 8 7 2 2 5" xfId="4915"/>
    <cellStyle name="Обычный 2 8 7 2 3" xfId="1433"/>
    <cellStyle name="Обычный 2 8 7 2 3 2" xfId="5457"/>
    <cellStyle name="Обычный 2 8 7 2 4" xfId="2413"/>
    <cellStyle name="Обычный 2 8 7 2 5" xfId="3419"/>
    <cellStyle name="Обычный 2 8 7 2 6" xfId="4451"/>
    <cellStyle name="Обычный 2 8 7 3" xfId="685"/>
    <cellStyle name="Обычный 2 8 7 3 2" xfId="1665"/>
    <cellStyle name="Обычный 2 8 7 3 2 2" xfId="5689"/>
    <cellStyle name="Обычный 2 8 7 3 3" xfId="2645"/>
    <cellStyle name="Обычный 2 8 7 3 4" xfId="3651"/>
    <cellStyle name="Обычный 2 8 7 3 5" xfId="4683"/>
    <cellStyle name="Обычный 2 8 7 4" xfId="1201"/>
    <cellStyle name="Обычный 2 8 7 4 2" xfId="5225"/>
    <cellStyle name="Обычный 2 8 7 5" xfId="2181"/>
    <cellStyle name="Обычный 2 8 7 6" xfId="3187"/>
    <cellStyle name="Обычный 2 8 7 7" xfId="4219"/>
    <cellStyle name="Обычный 2 8 8" xfId="247"/>
    <cellStyle name="Обычный 2 8 8 2" xfId="479"/>
    <cellStyle name="Обычный 2 8 8 2 2" xfId="943"/>
    <cellStyle name="Обычный 2 8 8 2 2 2" xfId="1923"/>
    <cellStyle name="Обычный 2 8 8 2 2 2 2" xfId="5947"/>
    <cellStyle name="Обычный 2 8 8 2 2 3" xfId="2903"/>
    <cellStyle name="Обычный 2 8 8 2 2 4" xfId="3909"/>
    <cellStyle name="Обычный 2 8 8 2 2 5" xfId="4941"/>
    <cellStyle name="Обычный 2 8 8 2 3" xfId="1459"/>
    <cellStyle name="Обычный 2 8 8 2 3 2" xfId="5483"/>
    <cellStyle name="Обычный 2 8 8 2 4" xfId="2439"/>
    <cellStyle name="Обычный 2 8 8 2 5" xfId="3445"/>
    <cellStyle name="Обычный 2 8 8 2 6" xfId="4477"/>
    <cellStyle name="Обычный 2 8 8 3" xfId="711"/>
    <cellStyle name="Обычный 2 8 8 3 2" xfId="1691"/>
    <cellStyle name="Обычный 2 8 8 3 2 2" xfId="5715"/>
    <cellStyle name="Обычный 2 8 8 3 3" xfId="2671"/>
    <cellStyle name="Обычный 2 8 8 3 4" xfId="3677"/>
    <cellStyle name="Обычный 2 8 8 3 5" xfId="4709"/>
    <cellStyle name="Обычный 2 8 8 4" xfId="1227"/>
    <cellStyle name="Обычный 2 8 8 4 2" xfId="5251"/>
    <cellStyle name="Обычный 2 8 8 5" xfId="2207"/>
    <cellStyle name="Обычный 2 8 8 6" xfId="3213"/>
    <cellStyle name="Обычный 2 8 8 7" xfId="4245"/>
    <cellStyle name="Обычный 2 8 9" xfId="273"/>
    <cellStyle name="Обычный 2 8 9 2" xfId="505"/>
    <cellStyle name="Обычный 2 8 9 2 2" xfId="969"/>
    <cellStyle name="Обычный 2 8 9 2 2 2" xfId="1949"/>
    <cellStyle name="Обычный 2 8 9 2 2 2 2" xfId="5973"/>
    <cellStyle name="Обычный 2 8 9 2 2 3" xfId="2929"/>
    <cellStyle name="Обычный 2 8 9 2 2 4" xfId="3935"/>
    <cellStyle name="Обычный 2 8 9 2 2 5" xfId="4967"/>
    <cellStyle name="Обычный 2 8 9 2 3" xfId="1485"/>
    <cellStyle name="Обычный 2 8 9 2 3 2" xfId="5509"/>
    <cellStyle name="Обычный 2 8 9 2 4" xfId="2465"/>
    <cellStyle name="Обычный 2 8 9 2 5" xfId="3471"/>
    <cellStyle name="Обычный 2 8 9 2 6" xfId="4503"/>
    <cellStyle name="Обычный 2 8 9 3" xfId="737"/>
    <cellStyle name="Обычный 2 8 9 3 2" xfId="1717"/>
    <cellStyle name="Обычный 2 8 9 3 2 2" xfId="5741"/>
    <cellStyle name="Обычный 2 8 9 3 3" xfId="2697"/>
    <cellStyle name="Обычный 2 8 9 3 4" xfId="3703"/>
    <cellStyle name="Обычный 2 8 9 3 5" xfId="4735"/>
    <cellStyle name="Обычный 2 8 9 4" xfId="1253"/>
    <cellStyle name="Обычный 2 8 9 4 2" xfId="5277"/>
    <cellStyle name="Обычный 2 8 9 5" xfId="2233"/>
    <cellStyle name="Обычный 2 8 9 6" xfId="3239"/>
    <cellStyle name="Обычный 2 8 9 7" xfId="4271"/>
    <cellStyle name="Обычный 2 9" xfId="64"/>
    <cellStyle name="Обычный 2 9 10" xfId="299"/>
    <cellStyle name="Обычный 2 9 10 2" xfId="763"/>
    <cellStyle name="Обычный 2 9 10 2 2" xfId="1743"/>
    <cellStyle name="Обычный 2 9 10 2 2 2" xfId="5767"/>
    <cellStyle name="Обычный 2 9 10 2 3" xfId="2723"/>
    <cellStyle name="Обычный 2 9 10 2 4" xfId="3729"/>
    <cellStyle name="Обычный 2 9 10 2 5" xfId="4761"/>
    <cellStyle name="Обычный 2 9 10 3" xfId="1279"/>
    <cellStyle name="Обычный 2 9 10 3 2" xfId="5303"/>
    <cellStyle name="Обычный 2 9 10 4" xfId="2259"/>
    <cellStyle name="Обычный 2 9 10 5" xfId="3265"/>
    <cellStyle name="Обычный 2 9 10 6" xfId="4297"/>
    <cellStyle name="Обычный 2 9 11" xfId="531"/>
    <cellStyle name="Обычный 2 9 11 2" xfId="1511"/>
    <cellStyle name="Обычный 2 9 11 2 2" xfId="5535"/>
    <cellStyle name="Обычный 2 9 11 3" xfId="2491"/>
    <cellStyle name="Обычный 2 9 11 4" xfId="3497"/>
    <cellStyle name="Обычный 2 9 11 5" xfId="4529"/>
    <cellStyle name="Обычный 2 9 12" xfId="997"/>
    <cellStyle name="Обычный 2 9 12 2" xfId="1977"/>
    <cellStyle name="Обычный 2 9 12 2 2" xfId="6001"/>
    <cellStyle name="Обычный 2 9 12 3" xfId="2957"/>
    <cellStyle name="Обычный 2 9 12 4" xfId="3963"/>
    <cellStyle name="Обычный 2 9 12 5" xfId="4995"/>
    <cellStyle name="Обычный 2 9 13" xfId="1023"/>
    <cellStyle name="Обычный 2 9 13 2" xfId="2003"/>
    <cellStyle name="Обычный 2 9 13 2 2" xfId="6027"/>
    <cellStyle name="Обычный 2 9 13 3" xfId="2983"/>
    <cellStyle name="Обычный 2 9 13 4" xfId="3989"/>
    <cellStyle name="Обычный 2 9 13 5" xfId="5021"/>
    <cellStyle name="Обычный 2 9 14" xfId="1047"/>
    <cellStyle name="Обычный 2 9 14 2" xfId="3033"/>
    <cellStyle name="Обычный 2 9 14 3" xfId="5071"/>
    <cellStyle name="Обычный 2 9 15" xfId="2027"/>
    <cellStyle name="Обычный 2 9 15 2" xfId="4015"/>
    <cellStyle name="Обычный 2 9 15 3" xfId="6053"/>
    <cellStyle name="Обычный 2 9 16" xfId="3009"/>
    <cellStyle name="Обычный 2 9 16 2" xfId="5047"/>
    <cellStyle name="Обычный 2 9 17" xfId="4065"/>
    <cellStyle name="Обычный 2 9 2" xfId="93"/>
    <cellStyle name="Обычный 2 9 2 2" xfId="325"/>
    <cellStyle name="Обычный 2 9 2 2 2" xfId="789"/>
    <cellStyle name="Обычный 2 9 2 2 2 2" xfId="1769"/>
    <cellStyle name="Обычный 2 9 2 2 2 2 2" xfId="5793"/>
    <cellStyle name="Обычный 2 9 2 2 2 3" xfId="2749"/>
    <cellStyle name="Обычный 2 9 2 2 2 4" xfId="3755"/>
    <cellStyle name="Обычный 2 9 2 2 2 5" xfId="4787"/>
    <cellStyle name="Обычный 2 9 2 2 3" xfId="1305"/>
    <cellStyle name="Обычный 2 9 2 2 3 2" xfId="5329"/>
    <cellStyle name="Обычный 2 9 2 2 4" xfId="2285"/>
    <cellStyle name="Обычный 2 9 2 2 5" xfId="3291"/>
    <cellStyle name="Обычный 2 9 2 2 6" xfId="4323"/>
    <cellStyle name="Обычный 2 9 2 3" xfId="557"/>
    <cellStyle name="Обычный 2 9 2 3 2" xfId="1537"/>
    <cellStyle name="Обычный 2 9 2 3 2 2" xfId="5561"/>
    <cellStyle name="Обычный 2 9 2 3 3" xfId="2517"/>
    <cellStyle name="Обычный 2 9 2 3 4" xfId="3523"/>
    <cellStyle name="Обычный 2 9 2 3 5" xfId="4555"/>
    <cellStyle name="Обычный 2 9 2 4" xfId="1073"/>
    <cellStyle name="Обычный 2 9 2 4 2" xfId="4041"/>
    <cellStyle name="Обычный 2 9 2 4 3" xfId="6079"/>
    <cellStyle name="Обычный 2 9 2 5" xfId="2053"/>
    <cellStyle name="Обычный 2 9 2 5 2" xfId="5097"/>
    <cellStyle name="Обычный 2 9 2 6" xfId="3059"/>
    <cellStyle name="Обычный 2 9 2 7" xfId="4091"/>
    <cellStyle name="Обычный 2 9 3" xfId="119"/>
    <cellStyle name="Обычный 2 9 3 2" xfId="351"/>
    <cellStyle name="Обычный 2 9 3 2 2" xfId="815"/>
    <cellStyle name="Обычный 2 9 3 2 2 2" xfId="1795"/>
    <cellStyle name="Обычный 2 9 3 2 2 2 2" xfId="5819"/>
    <cellStyle name="Обычный 2 9 3 2 2 3" xfId="2775"/>
    <cellStyle name="Обычный 2 9 3 2 2 4" xfId="3781"/>
    <cellStyle name="Обычный 2 9 3 2 2 5" xfId="4813"/>
    <cellStyle name="Обычный 2 9 3 2 3" xfId="1331"/>
    <cellStyle name="Обычный 2 9 3 2 3 2" xfId="5355"/>
    <cellStyle name="Обычный 2 9 3 2 4" xfId="2311"/>
    <cellStyle name="Обычный 2 9 3 2 5" xfId="3317"/>
    <cellStyle name="Обычный 2 9 3 2 6" xfId="4349"/>
    <cellStyle name="Обычный 2 9 3 3" xfId="583"/>
    <cellStyle name="Обычный 2 9 3 3 2" xfId="1563"/>
    <cellStyle name="Обычный 2 9 3 3 2 2" xfId="5587"/>
    <cellStyle name="Обычный 2 9 3 3 3" xfId="2543"/>
    <cellStyle name="Обычный 2 9 3 3 4" xfId="3549"/>
    <cellStyle name="Обычный 2 9 3 3 5" xfId="4581"/>
    <cellStyle name="Обычный 2 9 3 4" xfId="1099"/>
    <cellStyle name="Обычный 2 9 3 4 2" xfId="5123"/>
    <cellStyle name="Обычный 2 9 3 5" xfId="2079"/>
    <cellStyle name="Обычный 2 9 3 6" xfId="3085"/>
    <cellStyle name="Обычный 2 9 3 7" xfId="4117"/>
    <cellStyle name="Обычный 2 9 4" xfId="145"/>
    <cellStyle name="Обычный 2 9 4 2" xfId="377"/>
    <cellStyle name="Обычный 2 9 4 2 2" xfId="841"/>
    <cellStyle name="Обычный 2 9 4 2 2 2" xfId="1821"/>
    <cellStyle name="Обычный 2 9 4 2 2 2 2" xfId="5845"/>
    <cellStyle name="Обычный 2 9 4 2 2 3" xfId="2801"/>
    <cellStyle name="Обычный 2 9 4 2 2 4" xfId="3807"/>
    <cellStyle name="Обычный 2 9 4 2 2 5" xfId="4839"/>
    <cellStyle name="Обычный 2 9 4 2 3" xfId="1357"/>
    <cellStyle name="Обычный 2 9 4 2 3 2" xfId="5381"/>
    <cellStyle name="Обычный 2 9 4 2 4" xfId="2337"/>
    <cellStyle name="Обычный 2 9 4 2 5" xfId="3343"/>
    <cellStyle name="Обычный 2 9 4 2 6" xfId="4375"/>
    <cellStyle name="Обычный 2 9 4 3" xfId="609"/>
    <cellStyle name="Обычный 2 9 4 3 2" xfId="1589"/>
    <cellStyle name="Обычный 2 9 4 3 2 2" xfId="5613"/>
    <cellStyle name="Обычный 2 9 4 3 3" xfId="2569"/>
    <cellStyle name="Обычный 2 9 4 3 4" xfId="3575"/>
    <cellStyle name="Обычный 2 9 4 3 5" xfId="4607"/>
    <cellStyle name="Обычный 2 9 4 4" xfId="1125"/>
    <cellStyle name="Обычный 2 9 4 4 2" xfId="5149"/>
    <cellStyle name="Обычный 2 9 4 5" xfId="2105"/>
    <cellStyle name="Обычный 2 9 4 6" xfId="3111"/>
    <cellStyle name="Обычный 2 9 4 7" xfId="4143"/>
    <cellStyle name="Обычный 2 9 5" xfId="171"/>
    <cellStyle name="Обычный 2 9 5 2" xfId="403"/>
    <cellStyle name="Обычный 2 9 5 2 2" xfId="867"/>
    <cellStyle name="Обычный 2 9 5 2 2 2" xfId="1847"/>
    <cellStyle name="Обычный 2 9 5 2 2 2 2" xfId="5871"/>
    <cellStyle name="Обычный 2 9 5 2 2 3" xfId="2827"/>
    <cellStyle name="Обычный 2 9 5 2 2 4" xfId="3833"/>
    <cellStyle name="Обычный 2 9 5 2 2 5" xfId="4865"/>
    <cellStyle name="Обычный 2 9 5 2 3" xfId="1383"/>
    <cellStyle name="Обычный 2 9 5 2 3 2" xfId="5407"/>
    <cellStyle name="Обычный 2 9 5 2 4" xfId="2363"/>
    <cellStyle name="Обычный 2 9 5 2 5" xfId="3369"/>
    <cellStyle name="Обычный 2 9 5 2 6" xfId="4401"/>
    <cellStyle name="Обычный 2 9 5 3" xfId="635"/>
    <cellStyle name="Обычный 2 9 5 3 2" xfId="1615"/>
    <cellStyle name="Обычный 2 9 5 3 2 2" xfId="5639"/>
    <cellStyle name="Обычный 2 9 5 3 3" xfId="2595"/>
    <cellStyle name="Обычный 2 9 5 3 4" xfId="3601"/>
    <cellStyle name="Обычный 2 9 5 3 5" xfId="4633"/>
    <cellStyle name="Обычный 2 9 5 4" xfId="1151"/>
    <cellStyle name="Обычный 2 9 5 4 2" xfId="5175"/>
    <cellStyle name="Обычный 2 9 5 5" xfId="2131"/>
    <cellStyle name="Обычный 2 9 5 6" xfId="3137"/>
    <cellStyle name="Обычный 2 9 5 7" xfId="4169"/>
    <cellStyle name="Обычный 2 9 6" xfId="197"/>
    <cellStyle name="Обычный 2 9 6 2" xfId="429"/>
    <cellStyle name="Обычный 2 9 6 2 2" xfId="893"/>
    <cellStyle name="Обычный 2 9 6 2 2 2" xfId="1873"/>
    <cellStyle name="Обычный 2 9 6 2 2 2 2" xfId="5897"/>
    <cellStyle name="Обычный 2 9 6 2 2 3" xfId="2853"/>
    <cellStyle name="Обычный 2 9 6 2 2 4" xfId="3859"/>
    <cellStyle name="Обычный 2 9 6 2 2 5" xfId="4891"/>
    <cellStyle name="Обычный 2 9 6 2 3" xfId="1409"/>
    <cellStyle name="Обычный 2 9 6 2 3 2" xfId="5433"/>
    <cellStyle name="Обычный 2 9 6 2 4" xfId="2389"/>
    <cellStyle name="Обычный 2 9 6 2 5" xfId="3395"/>
    <cellStyle name="Обычный 2 9 6 2 6" xfId="4427"/>
    <cellStyle name="Обычный 2 9 6 3" xfId="661"/>
    <cellStyle name="Обычный 2 9 6 3 2" xfId="1641"/>
    <cellStyle name="Обычный 2 9 6 3 2 2" xfId="5665"/>
    <cellStyle name="Обычный 2 9 6 3 3" xfId="2621"/>
    <cellStyle name="Обычный 2 9 6 3 4" xfId="3627"/>
    <cellStyle name="Обычный 2 9 6 3 5" xfId="4659"/>
    <cellStyle name="Обычный 2 9 6 4" xfId="1177"/>
    <cellStyle name="Обычный 2 9 6 4 2" xfId="5201"/>
    <cellStyle name="Обычный 2 9 6 5" xfId="2157"/>
    <cellStyle name="Обычный 2 9 6 6" xfId="3163"/>
    <cellStyle name="Обычный 2 9 6 7" xfId="4195"/>
    <cellStyle name="Обычный 2 9 7" xfId="223"/>
    <cellStyle name="Обычный 2 9 7 2" xfId="455"/>
    <cellStyle name="Обычный 2 9 7 2 2" xfId="919"/>
    <cellStyle name="Обычный 2 9 7 2 2 2" xfId="1899"/>
    <cellStyle name="Обычный 2 9 7 2 2 2 2" xfId="5923"/>
    <cellStyle name="Обычный 2 9 7 2 2 3" xfId="2879"/>
    <cellStyle name="Обычный 2 9 7 2 2 4" xfId="3885"/>
    <cellStyle name="Обычный 2 9 7 2 2 5" xfId="4917"/>
    <cellStyle name="Обычный 2 9 7 2 3" xfId="1435"/>
    <cellStyle name="Обычный 2 9 7 2 3 2" xfId="5459"/>
    <cellStyle name="Обычный 2 9 7 2 4" xfId="2415"/>
    <cellStyle name="Обычный 2 9 7 2 5" xfId="3421"/>
    <cellStyle name="Обычный 2 9 7 2 6" xfId="4453"/>
    <cellStyle name="Обычный 2 9 7 3" xfId="687"/>
    <cellStyle name="Обычный 2 9 7 3 2" xfId="1667"/>
    <cellStyle name="Обычный 2 9 7 3 2 2" xfId="5691"/>
    <cellStyle name="Обычный 2 9 7 3 3" xfId="2647"/>
    <cellStyle name="Обычный 2 9 7 3 4" xfId="3653"/>
    <cellStyle name="Обычный 2 9 7 3 5" xfId="4685"/>
    <cellStyle name="Обычный 2 9 7 4" xfId="1203"/>
    <cellStyle name="Обычный 2 9 7 4 2" xfId="5227"/>
    <cellStyle name="Обычный 2 9 7 5" xfId="2183"/>
    <cellStyle name="Обычный 2 9 7 6" xfId="3189"/>
    <cellStyle name="Обычный 2 9 7 7" xfId="4221"/>
    <cellStyle name="Обычный 2 9 8" xfId="249"/>
    <cellStyle name="Обычный 2 9 8 2" xfId="481"/>
    <cellStyle name="Обычный 2 9 8 2 2" xfId="945"/>
    <cellStyle name="Обычный 2 9 8 2 2 2" xfId="1925"/>
    <cellStyle name="Обычный 2 9 8 2 2 2 2" xfId="5949"/>
    <cellStyle name="Обычный 2 9 8 2 2 3" xfId="2905"/>
    <cellStyle name="Обычный 2 9 8 2 2 4" xfId="3911"/>
    <cellStyle name="Обычный 2 9 8 2 2 5" xfId="4943"/>
    <cellStyle name="Обычный 2 9 8 2 3" xfId="1461"/>
    <cellStyle name="Обычный 2 9 8 2 3 2" xfId="5485"/>
    <cellStyle name="Обычный 2 9 8 2 4" xfId="2441"/>
    <cellStyle name="Обычный 2 9 8 2 5" xfId="3447"/>
    <cellStyle name="Обычный 2 9 8 2 6" xfId="4479"/>
    <cellStyle name="Обычный 2 9 8 3" xfId="713"/>
    <cellStyle name="Обычный 2 9 8 3 2" xfId="1693"/>
    <cellStyle name="Обычный 2 9 8 3 2 2" xfId="5717"/>
    <cellStyle name="Обычный 2 9 8 3 3" xfId="2673"/>
    <cellStyle name="Обычный 2 9 8 3 4" xfId="3679"/>
    <cellStyle name="Обычный 2 9 8 3 5" xfId="4711"/>
    <cellStyle name="Обычный 2 9 8 4" xfId="1229"/>
    <cellStyle name="Обычный 2 9 8 4 2" xfId="5253"/>
    <cellStyle name="Обычный 2 9 8 5" xfId="2209"/>
    <cellStyle name="Обычный 2 9 8 6" xfId="3215"/>
    <cellStyle name="Обычный 2 9 8 7" xfId="4247"/>
    <cellStyle name="Обычный 2 9 9" xfId="275"/>
    <cellStyle name="Обычный 2 9 9 2" xfId="507"/>
    <cellStyle name="Обычный 2 9 9 2 2" xfId="971"/>
    <cellStyle name="Обычный 2 9 9 2 2 2" xfId="1951"/>
    <cellStyle name="Обычный 2 9 9 2 2 2 2" xfId="5975"/>
    <cellStyle name="Обычный 2 9 9 2 2 3" xfId="2931"/>
    <cellStyle name="Обычный 2 9 9 2 2 4" xfId="3937"/>
    <cellStyle name="Обычный 2 9 9 2 2 5" xfId="4969"/>
    <cellStyle name="Обычный 2 9 9 2 3" xfId="1487"/>
    <cellStyle name="Обычный 2 9 9 2 3 2" xfId="5511"/>
    <cellStyle name="Обычный 2 9 9 2 4" xfId="2467"/>
    <cellStyle name="Обычный 2 9 9 2 5" xfId="3473"/>
    <cellStyle name="Обычный 2 9 9 2 6" xfId="4505"/>
    <cellStyle name="Обычный 2 9 9 3" xfId="739"/>
    <cellStyle name="Обычный 2 9 9 3 2" xfId="1719"/>
    <cellStyle name="Обычный 2 9 9 3 2 2" xfId="5743"/>
    <cellStyle name="Обычный 2 9 9 3 3" xfId="2699"/>
    <cellStyle name="Обычный 2 9 9 3 4" xfId="3705"/>
    <cellStyle name="Обычный 2 9 9 3 5" xfId="4737"/>
    <cellStyle name="Обычный 2 9 9 4" xfId="1255"/>
    <cellStyle name="Обычный 2 9 9 4 2" xfId="5279"/>
    <cellStyle name="Обычный 2 9 9 5" xfId="2235"/>
    <cellStyle name="Обычный 2 9 9 6" xfId="3241"/>
    <cellStyle name="Обычный 2 9 9 7" xfId="4273"/>
    <cellStyle name="Обычный 3" xfId="44"/>
    <cellStyle name="Обычный 3 10" xfId="65"/>
    <cellStyle name="Обычный 3 10 10" xfId="300"/>
    <cellStyle name="Обычный 3 10 10 2" xfId="764"/>
    <cellStyle name="Обычный 3 10 10 2 2" xfId="1744"/>
    <cellStyle name="Обычный 3 10 10 2 2 2" xfId="5768"/>
    <cellStyle name="Обычный 3 10 10 2 3" xfId="2724"/>
    <cellStyle name="Обычный 3 10 10 2 4" xfId="3730"/>
    <cellStyle name="Обычный 3 10 10 2 5" xfId="4762"/>
    <cellStyle name="Обычный 3 10 10 3" xfId="1280"/>
    <cellStyle name="Обычный 3 10 10 3 2" xfId="5304"/>
    <cellStyle name="Обычный 3 10 10 4" xfId="2260"/>
    <cellStyle name="Обычный 3 10 10 5" xfId="3266"/>
    <cellStyle name="Обычный 3 10 10 6" xfId="4298"/>
    <cellStyle name="Обычный 3 10 11" xfId="532"/>
    <cellStyle name="Обычный 3 10 11 2" xfId="1512"/>
    <cellStyle name="Обычный 3 10 11 2 2" xfId="5536"/>
    <cellStyle name="Обычный 3 10 11 3" xfId="2492"/>
    <cellStyle name="Обычный 3 10 11 4" xfId="3498"/>
    <cellStyle name="Обычный 3 10 11 5" xfId="4530"/>
    <cellStyle name="Обычный 3 10 12" xfId="998"/>
    <cellStyle name="Обычный 3 10 12 2" xfId="1978"/>
    <cellStyle name="Обычный 3 10 12 2 2" xfId="6002"/>
    <cellStyle name="Обычный 3 10 12 3" xfId="2958"/>
    <cellStyle name="Обычный 3 10 12 4" xfId="3964"/>
    <cellStyle name="Обычный 3 10 12 5" xfId="4996"/>
    <cellStyle name="Обычный 3 10 13" xfId="1024"/>
    <cellStyle name="Обычный 3 10 13 2" xfId="2004"/>
    <cellStyle name="Обычный 3 10 13 2 2" xfId="6028"/>
    <cellStyle name="Обычный 3 10 13 3" xfId="2984"/>
    <cellStyle name="Обычный 3 10 13 4" xfId="3990"/>
    <cellStyle name="Обычный 3 10 13 5" xfId="5022"/>
    <cellStyle name="Обычный 3 10 14" xfId="1048"/>
    <cellStyle name="Обычный 3 10 14 2" xfId="3034"/>
    <cellStyle name="Обычный 3 10 14 3" xfId="5072"/>
    <cellStyle name="Обычный 3 10 15" xfId="2028"/>
    <cellStyle name="Обычный 3 10 15 2" xfId="4016"/>
    <cellStyle name="Обычный 3 10 15 3" xfId="6054"/>
    <cellStyle name="Обычный 3 10 16" xfId="3010"/>
    <cellStyle name="Обычный 3 10 16 2" xfId="5048"/>
    <cellStyle name="Обычный 3 10 17" xfId="4066"/>
    <cellStyle name="Обычный 3 10 2" xfId="94"/>
    <cellStyle name="Обычный 3 10 2 2" xfId="326"/>
    <cellStyle name="Обычный 3 10 2 2 2" xfId="790"/>
    <cellStyle name="Обычный 3 10 2 2 2 2" xfId="1770"/>
    <cellStyle name="Обычный 3 10 2 2 2 2 2" xfId="5794"/>
    <cellStyle name="Обычный 3 10 2 2 2 3" xfId="2750"/>
    <cellStyle name="Обычный 3 10 2 2 2 4" xfId="3756"/>
    <cellStyle name="Обычный 3 10 2 2 2 5" xfId="4788"/>
    <cellStyle name="Обычный 3 10 2 2 3" xfId="1306"/>
    <cellStyle name="Обычный 3 10 2 2 3 2" xfId="5330"/>
    <cellStyle name="Обычный 3 10 2 2 4" xfId="2286"/>
    <cellStyle name="Обычный 3 10 2 2 5" xfId="3292"/>
    <cellStyle name="Обычный 3 10 2 2 6" xfId="4324"/>
    <cellStyle name="Обычный 3 10 2 3" xfId="558"/>
    <cellStyle name="Обычный 3 10 2 3 2" xfId="1538"/>
    <cellStyle name="Обычный 3 10 2 3 2 2" xfId="5562"/>
    <cellStyle name="Обычный 3 10 2 3 3" xfId="2518"/>
    <cellStyle name="Обычный 3 10 2 3 4" xfId="3524"/>
    <cellStyle name="Обычный 3 10 2 3 5" xfId="4556"/>
    <cellStyle name="Обычный 3 10 2 4" xfId="1074"/>
    <cellStyle name="Обычный 3 10 2 4 2" xfId="4042"/>
    <cellStyle name="Обычный 3 10 2 4 3" xfId="6080"/>
    <cellStyle name="Обычный 3 10 2 5" xfId="2054"/>
    <cellStyle name="Обычный 3 10 2 5 2" xfId="5098"/>
    <cellStyle name="Обычный 3 10 2 6" xfId="3060"/>
    <cellStyle name="Обычный 3 10 2 7" xfId="4092"/>
    <cellStyle name="Обычный 3 10 3" xfId="120"/>
    <cellStyle name="Обычный 3 10 3 2" xfId="352"/>
    <cellStyle name="Обычный 3 10 3 2 2" xfId="816"/>
    <cellStyle name="Обычный 3 10 3 2 2 2" xfId="1796"/>
    <cellStyle name="Обычный 3 10 3 2 2 2 2" xfId="5820"/>
    <cellStyle name="Обычный 3 10 3 2 2 3" xfId="2776"/>
    <cellStyle name="Обычный 3 10 3 2 2 4" xfId="3782"/>
    <cellStyle name="Обычный 3 10 3 2 2 5" xfId="4814"/>
    <cellStyle name="Обычный 3 10 3 2 3" xfId="1332"/>
    <cellStyle name="Обычный 3 10 3 2 3 2" xfId="5356"/>
    <cellStyle name="Обычный 3 10 3 2 4" xfId="2312"/>
    <cellStyle name="Обычный 3 10 3 2 5" xfId="3318"/>
    <cellStyle name="Обычный 3 10 3 2 6" xfId="4350"/>
    <cellStyle name="Обычный 3 10 3 3" xfId="584"/>
    <cellStyle name="Обычный 3 10 3 3 2" xfId="1564"/>
    <cellStyle name="Обычный 3 10 3 3 2 2" xfId="5588"/>
    <cellStyle name="Обычный 3 10 3 3 3" xfId="2544"/>
    <cellStyle name="Обычный 3 10 3 3 4" xfId="3550"/>
    <cellStyle name="Обычный 3 10 3 3 5" xfId="4582"/>
    <cellStyle name="Обычный 3 10 3 4" xfId="1100"/>
    <cellStyle name="Обычный 3 10 3 4 2" xfId="5124"/>
    <cellStyle name="Обычный 3 10 3 5" xfId="2080"/>
    <cellStyle name="Обычный 3 10 3 6" xfId="3086"/>
    <cellStyle name="Обычный 3 10 3 7" xfId="4118"/>
    <cellStyle name="Обычный 3 10 4" xfId="146"/>
    <cellStyle name="Обычный 3 10 4 2" xfId="378"/>
    <cellStyle name="Обычный 3 10 4 2 2" xfId="842"/>
    <cellStyle name="Обычный 3 10 4 2 2 2" xfId="1822"/>
    <cellStyle name="Обычный 3 10 4 2 2 2 2" xfId="5846"/>
    <cellStyle name="Обычный 3 10 4 2 2 3" xfId="2802"/>
    <cellStyle name="Обычный 3 10 4 2 2 4" xfId="3808"/>
    <cellStyle name="Обычный 3 10 4 2 2 5" xfId="4840"/>
    <cellStyle name="Обычный 3 10 4 2 3" xfId="1358"/>
    <cellStyle name="Обычный 3 10 4 2 3 2" xfId="5382"/>
    <cellStyle name="Обычный 3 10 4 2 4" xfId="2338"/>
    <cellStyle name="Обычный 3 10 4 2 5" xfId="3344"/>
    <cellStyle name="Обычный 3 10 4 2 6" xfId="4376"/>
    <cellStyle name="Обычный 3 10 4 3" xfId="610"/>
    <cellStyle name="Обычный 3 10 4 3 2" xfId="1590"/>
    <cellStyle name="Обычный 3 10 4 3 2 2" xfId="5614"/>
    <cellStyle name="Обычный 3 10 4 3 3" xfId="2570"/>
    <cellStyle name="Обычный 3 10 4 3 4" xfId="3576"/>
    <cellStyle name="Обычный 3 10 4 3 5" xfId="4608"/>
    <cellStyle name="Обычный 3 10 4 4" xfId="1126"/>
    <cellStyle name="Обычный 3 10 4 4 2" xfId="5150"/>
    <cellStyle name="Обычный 3 10 4 5" xfId="2106"/>
    <cellStyle name="Обычный 3 10 4 6" xfId="3112"/>
    <cellStyle name="Обычный 3 10 4 7" xfId="4144"/>
    <cellStyle name="Обычный 3 10 5" xfId="172"/>
    <cellStyle name="Обычный 3 10 5 2" xfId="404"/>
    <cellStyle name="Обычный 3 10 5 2 2" xfId="868"/>
    <cellStyle name="Обычный 3 10 5 2 2 2" xfId="1848"/>
    <cellStyle name="Обычный 3 10 5 2 2 2 2" xfId="5872"/>
    <cellStyle name="Обычный 3 10 5 2 2 3" xfId="2828"/>
    <cellStyle name="Обычный 3 10 5 2 2 4" xfId="3834"/>
    <cellStyle name="Обычный 3 10 5 2 2 5" xfId="4866"/>
    <cellStyle name="Обычный 3 10 5 2 3" xfId="1384"/>
    <cellStyle name="Обычный 3 10 5 2 3 2" xfId="5408"/>
    <cellStyle name="Обычный 3 10 5 2 4" xfId="2364"/>
    <cellStyle name="Обычный 3 10 5 2 5" xfId="3370"/>
    <cellStyle name="Обычный 3 10 5 2 6" xfId="4402"/>
    <cellStyle name="Обычный 3 10 5 3" xfId="636"/>
    <cellStyle name="Обычный 3 10 5 3 2" xfId="1616"/>
    <cellStyle name="Обычный 3 10 5 3 2 2" xfId="5640"/>
    <cellStyle name="Обычный 3 10 5 3 3" xfId="2596"/>
    <cellStyle name="Обычный 3 10 5 3 4" xfId="3602"/>
    <cellStyle name="Обычный 3 10 5 3 5" xfId="4634"/>
    <cellStyle name="Обычный 3 10 5 4" xfId="1152"/>
    <cellStyle name="Обычный 3 10 5 4 2" xfId="5176"/>
    <cellStyle name="Обычный 3 10 5 5" xfId="2132"/>
    <cellStyle name="Обычный 3 10 5 6" xfId="3138"/>
    <cellStyle name="Обычный 3 10 5 7" xfId="4170"/>
    <cellStyle name="Обычный 3 10 6" xfId="198"/>
    <cellStyle name="Обычный 3 10 6 2" xfId="430"/>
    <cellStyle name="Обычный 3 10 6 2 2" xfId="894"/>
    <cellStyle name="Обычный 3 10 6 2 2 2" xfId="1874"/>
    <cellStyle name="Обычный 3 10 6 2 2 2 2" xfId="5898"/>
    <cellStyle name="Обычный 3 10 6 2 2 3" xfId="2854"/>
    <cellStyle name="Обычный 3 10 6 2 2 4" xfId="3860"/>
    <cellStyle name="Обычный 3 10 6 2 2 5" xfId="4892"/>
    <cellStyle name="Обычный 3 10 6 2 3" xfId="1410"/>
    <cellStyle name="Обычный 3 10 6 2 3 2" xfId="5434"/>
    <cellStyle name="Обычный 3 10 6 2 4" xfId="2390"/>
    <cellStyle name="Обычный 3 10 6 2 5" xfId="3396"/>
    <cellStyle name="Обычный 3 10 6 2 6" xfId="4428"/>
    <cellStyle name="Обычный 3 10 6 3" xfId="662"/>
    <cellStyle name="Обычный 3 10 6 3 2" xfId="1642"/>
    <cellStyle name="Обычный 3 10 6 3 2 2" xfId="5666"/>
    <cellStyle name="Обычный 3 10 6 3 3" xfId="2622"/>
    <cellStyle name="Обычный 3 10 6 3 4" xfId="3628"/>
    <cellStyle name="Обычный 3 10 6 3 5" xfId="4660"/>
    <cellStyle name="Обычный 3 10 6 4" xfId="1178"/>
    <cellStyle name="Обычный 3 10 6 4 2" xfId="5202"/>
    <cellStyle name="Обычный 3 10 6 5" xfId="2158"/>
    <cellStyle name="Обычный 3 10 6 6" xfId="3164"/>
    <cellStyle name="Обычный 3 10 6 7" xfId="4196"/>
    <cellStyle name="Обычный 3 10 7" xfId="224"/>
    <cellStyle name="Обычный 3 10 7 2" xfId="456"/>
    <cellStyle name="Обычный 3 10 7 2 2" xfId="920"/>
    <cellStyle name="Обычный 3 10 7 2 2 2" xfId="1900"/>
    <cellStyle name="Обычный 3 10 7 2 2 2 2" xfId="5924"/>
    <cellStyle name="Обычный 3 10 7 2 2 3" xfId="2880"/>
    <cellStyle name="Обычный 3 10 7 2 2 4" xfId="3886"/>
    <cellStyle name="Обычный 3 10 7 2 2 5" xfId="4918"/>
    <cellStyle name="Обычный 3 10 7 2 3" xfId="1436"/>
    <cellStyle name="Обычный 3 10 7 2 3 2" xfId="5460"/>
    <cellStyle name="Обычный 3 10 7 2 4" xfId="2416"/>
    <cellStyle name="Обычный 3 10 7 2 5" xfId="3422"/>
    <cellStyle name="Обычный 3 10 7 2 6" xfId="4454"/>
    <cellStyle name="Обычный 3 10 7 3" xfId="688"/>
    <cellStyle name="Обычный 3 10 7 3 2" xfId="1668"/>
    <cellStyle name="Обычный 3 10 7 3 2 2" xfId="5692"/>
    <cellStyle name="Обычный 3 10 7 3 3" xfId="2648"/>
    <cellStyle name="Обычный 3 10 7 3 4" xfId="3654"/>
    <cellStyle name="Обычный 3 10 7 3 5" xfId="4686"/>
    <cellStyle name="Обычный 3 10 7 4" xfId="1204"/>
    <cellStyle name="Обычный 3 10 7 4 2" xfId="5228"/>
    <cellStyle name="Обычный 3 10 7 5" xfId="2184"/>
    <cellStyle name="Обычный 3 10 7 6" xfId="3190"/>
    <cellStyle name="Обычный 3 10 7 7" xfId="4222"/>
    <cellStyle name="Обычный 3 10 8" xfId="250"/>
    <cellStyle name="Обычный 3 10 8 2" xfId="482"/>
    <cellStyle name="Обычный 3 10 8 2 2" xfId="946"/>
    <cellStyle name="Обычный 3 10 8 2 2 2" xfId="1926"/>
    <cellStyle name="Обычный 3 10 8 2 2 2 2" xfId="5950"/>
    <cellStyle name="Обычный 3 10 8 2 2 3" xfId="2906"/>
    <cellStyle name="Обычный 3 10 8 2 2 4" xfId="3912"/>
    <cellStyle name="Обычный 3 10 8 2 2 5" xfId="4944"/>
    <cellStyle name="Обычный 3 10 8 2 3" xfId="1462"/>
    <cellStyle name="Обычный 3 10 8 2 3 2" xfId="5486"/>
    <cellStyle name="Обычный 3 10 8 2 4" xfId="2442"/>
    <cellStyle name="Обычный 3 10 8 2 5" xfId="3448"/>
    <cellStyle name="Обычный 3 10 8 2 6" xfId="4480"/>
    <cellStyle name="Обычный 3 10 8 3" xfId="714"/>
    <cellStyle name="Обычный 3 10 8 3 2" xfId="1694"/>
    <cellStyle name="Обычный 3 10 8 3 2 2" xfId="5718"/>
    <cellStyle name="Обычный 3 10 8 3 3" xfId="2674"/>
    <cellStyle name="Обычный 3 10 8 3 4" xfId="3680"/>
    <cellStyle name="Обычный 3 10 8 3 5" xfId="4712"/>
    <cellStyle name="Обычный 3 10 8 4" xfId="1230"/>
    <cellStyle name="Обычный 3 10 8 4 2" xfId="5254"/>
    <cellStyle name="Обычный 3 10 8 5" xfId="2210"/>
    <cellStyle name="Обычный 3 10 8 6" xfId="3216"/>
    <cellStyle name="Обычный 3 10 8 7" xfId="4248"/>
    <cellStyle name="Обычный 3 10 9" xfId="276"/>
    <cellStyle name="Обычный 3 10 9 2" xfId="508"/>
    <cellStyle name="Обычный 3 10 9 2 2" xfId="972"/>
    <cellStyle name="Обычный 3 10 9 2 2 2" xfId="1952"/>
    <cellStyle name="Обычный 3 10 9 2 2 2 2" xfId="5976"/>
    <cellStyle name="Обычный 3 10 9 2 2 3" xfId="2932"/>
    <cellStyle name="Обычный 3 10 9 2 2 4" xfId="3938"/>
    <cellStyle name="Обычный 3 10 9 2 2 5" xfId="4970"/>
    <cellStyle name="Обычный 3 10 9 2 3" xfId="1488"/>
    <cellStyle name="Обычный 3 10 9 2 3 2" xfId="5512"/>
    <cellStyle name="Обычный 3 10 9 2 4" xfId="2468"/>
    <cellStyle name="Обычный 3 10 9 2 5" xfId="3474"/>
    <cellStyle name="Обычный 3 10 9 2 6" xfId="4506"/>
    <cellStyle name="Обычный 3 10 9 3" xfId="740"/>
    <cellStyle name="Обычный 3 10 9 3 2" xfId="1720"/>
    <cellStyle name="Обычный 3 10 9 3 2 2" xfId="5744"/>
    <cellStyle name="Обычный 3 10 9 3 3" xfId="2700"/>
    <cellStyle name="Обычный 3 10 9 3 4" xfId="3706"/>
    <cellStyle name="Обычный 3 10 9 3 5" xfId="4738"/>
    <cellStyle name="Обычный 3 10 9 4" xfId="1256"/>
    <cellStyle name="Обычный 3 10 9 4 2" xfId="5280"/>
    <cellStyle name="Обычный 3 10 9 5" xfId="2236"/>
    <cellStyle name="Обычный 3 10 9 6" xfId="3242"/>
    <cellStyle name="Обычный 3 10 9 7" xfId="4274"/>
    <cellStyle name="Обычный 3 11" xfId="67"/>
    <cellStyle name="Обычный 3 11 10" xfId="302"/>
    <cellStyle name="Обычный 3 11 10 2" xfId="766"/>
    <cellStyle name="Обычный 3 11 10 2 2" xfId="1746"/>
    <cellStyle name="Обычный 3 11 10 2 2 2" xfId="5770"/>
    <cellStyle name="Обычный 3 11 10 2 3" xfId="2726"/>
    <cellStyle name="Обычный 3 11 10 2 4" xfId="3732"/>
    <cellStyle name="Обычный 3 11 10 2 5" xfId="4764"/>
    <cellStyle name="Обычный 3 11 10 3" xfId="1282"/>
    <cellStyle name="Обычный 3 11 10 3 2" xfId="5306"/>
    <cellStyle name="Обычный 3 11 10 4" xfId="2262"/>
    <cellStyle name="Обычный 3 11 10 5" xfId="3268"/>
    <cellStyle name="Обычный 3 11 10 6" xfId="4300"/>
    <cellStyle name="Обычный 3 11 11" xfId="534"/>
    <cellStyle name="Обычный 3 11 11 2" xfId="1514"/>
    <cellStyle name="Обычный 3 11 11 2 2" xfId="5538"/>
    <cellStyle name="Обычный 3 11 11 3" xfId="2494"/>
    <cellStyle name="Обычный 3 11 11 4" xfId="3500"/>
    <cellStyle name="Обычный 3 11 11 5" xfId="4532"/>
    <cellStyle name="Обычный 3 11 12" xfId="1000"/>
    <cellStyle name="Обычный 3 11 12 2" xfId="1980"/>
    <cellStyle name="Обычный 3 11 12 2 2" xfId="6004"/>
    <cellStyle name="Обычный 3 11 12 3" xfId="2960"/>
    <cellStyle name="Обычный 3 11 12 4" xfId="3966"/>
    <cellStyle name="Обычный 3 11 12 5" xfId="4998"/>
    <cellStyle name="Обычный 3 11 13" xfId="1026"/>
    <cellStyle name="Обычный 3 11 13 2" xfId="2006"/>
    <cellStyle name="Обычный 3 11 13 2 2" xfId="6030"/>
    <cellStyle name="Обычный 3 11 13 3" xfId="2986"/>
    <cellStyle name="Обычный 3 11 13 4" xfId="3992"/>
    <cellStyle name="Обычный 3 11 13 5" xfId="5024"/>
    <cellStyle name="Обычный 3 11 14" xfId="1050"/>
    <cellStyle name="Обычный 3 11 14 2" xfId="3036"/>
    <cellStyle name="Обычный 3 11 14 3" xfId="5074"/>
    <cellStyle name="Обычный 3 11 15" xfId="2030"/>
    <cellStyle name="Обычный 3 11 15 2" xfId="4018"/>
    <cellStyle name="Обычный 3 11 15 3" xfId="6056"/>
    <cellStyle name="Обычный 3 11 16" xfId="3012"/>
    <cellStyle name="Обычный 3 11 16 2" xfId="5050"/>
    <cellStyle name="Обычный 3 11 17" xfId="4068"/>
    <cellStyle name="Обычный 3 11 2" xfId="96"/>
    <cellStyle name="Обычный 3 11 2 2" xfId="328"/>
    <cellStyle name="Обычный 3 11 2 2 2" xfId="792"/>
    <cellStyle name="Обычный 3 11 2 2 2 2" xfId="1772"/>
    <cellStyle name="Обычный 3 11 2 2 2 2 2" xfId="5796"/>
    <cellStyle name="Обычный 3 11 2 2 2 3" xfId="2752"/>
    <cellStyle name="Обычный 3 11 2 2 2 4" xfId="3758"/>
    <cellStyle name="Обычный 3 11 2 2 2 5" xfId="4790"/>
    <cellStyle name="Обычный 3 11 2 2 3" xfId="1308"/>
    <cellStyle name="Обычный 3 11 2 2 3 2" xfId="5332"/>
    <cellStyle name="Обычный 3 11 2 2 4" xfId="2288"/>
    <cellStyle name="Обычный 3 11 2 2 5" xfId="3294"/>
    <cellStyle name="Обычный 3 11 2 2 6" xfId="4326"/>
    <cellStyle name="Обычный 3 11 2 3" xfId="560"/>
    <cellStyle name="Обычный 3 11 2 3 2" xfId="1540"/>
    <cellStyle name="Обычный 3 11 2 3 2 2" xfId="5564"/>
    <cellStyle name="Обычный 3 11 2 3 3" xfId="2520"/>
    <cellStyle name="Обычный 3 11 2 3 4" xfId="3526"/>
    <cellStyle name="Обычный 3 11 2 3 5" xfId="4558"/>
    <cellStyle name="Обычный 3 11 2 4" xfId="1076"/>
    <cellStyle name="Обычный 3 11 2 4 2" xfId="4044"/>
    <cellStyle name="Обычный 3 11 2 4 3" xfId="6082"/>
    <cellStyle name="Обычный 3 11 2 5" xfId="2056"/>
    <cellStyle name="Обычный 3 11 2 5 2" xfId="5100"/>
    <cellStyle name="Обычный 3 11 2 6" xfId="3062"/>
    <cellStyle name="Обычный 3 11 2 7" xfId="4094"/>
    <cellStyle name="Обычный 3 11 3" xfId="122"/>
    <cellStyle name="Обычный 3 11 3 2" xfId="354"/>
    <cellStyle name="Обычный 3 11 3 2 2" xfId="818"/>
    <cellStyle name="Обычный 3 11 3 2 2 2" xfId="1798"/>
    <cellStyle name="Обычный 3 11 3 2 2 2 2" xfId="5822"/>
    <cellStyle name="Обычный 3 11 3 2 2 3" xfId="2778"/>
    <cellStyle name="Обычный 3 11 3 2 2 4" xfId="3784"/>
    <cellStyle name="Обычный 3 11 3 2 2 5" xfId="4816"/>
    <cellStyle name="Обычный 3 11 3 2 3" xfId="1334"/>
    <cellStyle name="Обычный 3 11 3 2 3 2" xfId="5358"/>
    <cellStyle name="Обычный 3 11 3 2 4" xfId="2314"/>
    <cellStyle name="Обычный 3 11 3 2 5" xfId="3320"/>
    <cellStyle name="Обычный 3 11 3 2 6" xfId="4352"/>
    <cellStyle name="Обычный 3 11 3 3" xfId="586"/>
    <cellStyle name="Обычный 3 11 3 3 2" xfId="1566"/>
    <cellStyle name="Обычный 3 11 3 3 2 2" xfId="5590"/>
    <cellStyle name="Обычный 3 11 3 3 3" xfId="2546"/>
    <cellStyle name="Обычный 3 11 3 3 4" xfId="3552"/>
    <cellStyle name="Обычный 3 11 3 3 5" xfId="4584"/>
    <cellStyle name="Обычный 3 11 3 4" xfId="1102"/>
    <cellStyle name="Обычный 3 11 3 4 2" xfId="5126"/>
    <cellStyle name="Обычный 3 11 3 5" xfId="2082"/>
    <cellStyle name="Обычный 3 11 3 6" xfId="3088"/>
    <cellStyle name="Обычный 3 11 3 7" xfId="4120"/>
    <cellStyle name="Обычный 3 11 4" xfId="148"/>
    <cellStyle name="Обычный 3 11 4 2" xfId="380"/>
    <cellStyle name="Обычный 3 11 4 2 2" xfId="844"/>
    <cellStyle name="Обычный 3 11 4 2 2 2" xfId="1824"/>
    <cellStyle name="Обычный 3 11 4 2 2 2 2" xfId="5848"/>
    <cellStyle name="Обычный 3 11 4 2 2 3" xfId="2804"/>
    <cellStyle name="Обычный 3 11 4 2 2 4" xfId="3810"/>
    <cellStyle name="Обычный 3 11 4 2 2 5" xfId="4842"/>
    <cellStyle name="Обычный 3 11 4 2 3" xfId="1360"/>
    <cellStyle name="Обычный 3 11 4 2 3 2" xfId="5384"/>
    <cellStyle name="Обычный 3 11 4 2 4" xfId="2340"/>
    <cellStyle name="Обычный 3 11 4 2 5" xfId="3346"/>
    <cellStyle name="Обычный 3 11 4 2 6" xfId="4378"/>
    <cellStyle name="Обычный 3 11 4 3" xfId="612"/>
    <cellStyle name="Обычный 3 11 4 3 2" xfId="1592"/>
    <cellStyle name="Обычный 3 11 4 3 2 2" xfId="5616"/>
    <cellStyle name="Обычный 3 11 4 3 3" xfId="2572"/>
    <cellStyle name="Обычный 3 11 4 3 4" xfId="3578"/>
    <cellStyle name="Обычный 3 11 4 3 5" xfId="4610"/>
    <cellStyle name="Обычный 3 11 4 4" xfId="1128"/>
    <cellStyle name="Обычный 3 11 4 4 2" xfId="5152"/>
    <cellStyle name="Обычный 3 11 4 5" xfId="2108"/>
    <cellStyle name="Обычный 3 11 4 6" xfId="3114"/>
    <cellStyle name="Обычный 3 11 4 7" xfId="4146"/>
    <cellStyle name="Обычный 3 11 5" xfId="174"/>
    <cellStyle name="Обычный 3 11 5 2" xfId="406"/>
    <cellStyle name="Обычный 3 11 5 2 2" xfId="870"/>
    <cellStyle name="Обычный 3 11 5 2 2 2" xfId="1850"/>
    <cellStyle name="Обычный 3 11 5 2 2 2 2" xfId="5874"/>
    <cellStyle name="Обычный 3 11 5 2 2 3" xfId="2830"/>
    <cellStyle name="Обычный 3 11 5 2 2 4" xfId="3836"/>
    <cellStyle name="Обычный 3 11 5 2 2 5" xfId="4868"/>
    <cellStyle name="Обычный 3 11 5 2 3" xfId="1386"/>
    <cellStyle name="Обычный 3 11 5 2 3 2" xfId="5410"/>
    <cellStyle name="Обычный 3 11 5 2 4" xfId="2366"/>
    <cellStyle name="Обычный 3 11 5 2 5" xfId="3372"/>
    <cellStyle name="Обычный 3 11 5 2 6" xfId="4404"/>
    <cellStyle name="Обычный 3 11 5 3" xfId="638"/>
    <cellStyle name="Обычный 3 11 5 3 2" xfId="1618"/>
    <cellStyle name="Обычный 3 11 5 3 2 2" xfId="5642"/>
    <cellStyle name="Обычный 3 11 5 3 3" xfId="2598"/>
    <cellStyle name="Обычный 3 11 5 3 4" xfId="3604"/>
    <cellStyle name="Обычный 3 11 5 3 5" xfId="4636"/>
    <cellStyle name="Обычный 3 11 5 4" xfId="1154"/>
    <cellStyle name="Обычный 3 11 5 4 2" xfId="5178"/>
    <cellStyle name="Обычный 3 11 5 5" xfId="2134"/>
    <cellStyle name="Обычный 3 11 5 6" xfId="3140"/>
    <cellStyle name="Обычный 3 11 5 7" xfId="4172"/>
    <cellStyle name="Обычный 3 11 6" xfId="200"/>
    <cellStyle name="Обычный 3 11 6 2" xfId="432"/>
    <cellStyle name="Обычный 3 11 6 2 2" xfId="896"/>
    <cellStyle name="Обычный 3 11 6 2 2 2" xfId="1876"/>
    <cellStyle name="Обычный 3 11 6 2 2 2 2" xfId="5900"/>
    <cellStyle name="Обычный 3 11 6 2 2 3" xfId="2856"/>
    <cellStyle name="Обычный 3 11 6 2 2 4" xfId="3862"/>
    <cellStyle name="Обычный 3 11 6 2 2 5" xfId="4894"/>
    <cellStyle name="Обычный 3 11 6 2 3" xfId="1412"/>
    <cellStyle name="Обычный 3 11 6 2 3 2" xfId="5436"/>
    <cellStyle name="Обычный 3 11 6 2 4" xfId="2392"/>
    <cellStyle name="Обычный 3 11 6 2 5" xfId="3398"/>
    <cellStyle name="Обычный 3 11 6 2 6" xfId="4430"/>
    <cellStyle name="Обычный 3 11 6 3" xfId="664"/>
    <cellStyle name="Обычный 3 11 6 3 2" xfId="1644"/>
    <cellStyle name="Обычный 3 11 6 3 2 2" xfId="5668"/>
    <cellStyle name="Обычный 3 11 6 3 3" xfId="2624"/>
    <cellStyle name="Обычный 3 11 6 3 4" xfId="3630"/>
    <cellStyle name="Обычный 3 11 6 3 5" xfId="4662"/>
    <cellStyle name="Обычный 3 11 6 4" xfId="1180"/>
    <cellStyle name="Обычный 3 11 6 4 2" xfId="5204"/>
    <cellStyle name="Обычный 3 11 6 5" xfId="2160"/>
    <cellStyle name="Обычный 3 11 6 6" xfId="3166"/>
    <cellStyle name="Обычный 3 11 6 7" xfId="4198"/>
    <cellStyle name="Обычный 3 11 7" xfId="226"/>
    <cellStyle name="Обычный 3 11 7 2" xfId="458"/>
    <cellStyle name="Обычный 3 11 7 2 2" xfId="922"/>
    <cellStyle name="Обычный 3 11 7 2 2 2" xfId="1902"/>
    <cellStyle name="Обычный 3 11 7 2 2 2 2" xfId="5926"/>
    <cellStyle name="Обычный 3 11 7 2 2 3" xfId="2882"/>
    <cellStyle name="Обычный 3 11 7 2 2 4" xfId="3888"/>
    <cellStyle name="Обычный 3 11 7 2 2 5" xfId="4920"/>
    <cellStyle name="Обычный 3 11 7 2 3" xfId="1438"/>
    <cellStyle name="Обычный 3 11 7 2 3 2" xfId="5462"/>
    <cellStyle name="Обычный 3 11 7 2 4" xfId="2418"/>
    <cellStyle name="Обычный 3 11 7 2 5" xfId="3424"/>
    <cellStyle name="Обычный 3 11 7 2 6" xfId="4456"/>
    <cellStyle name="Обычный 3 11 7 3" xfId="690"/>
    <cellStyle name="Обычный 3 11 7 3 2" xfId="1670"/>
    <cellStyle name="Обычный 3 11 7 3 2 2" xfId="5694"/>
    <cellStyle name="Обычный 3 11 7 3 3" xfId="2650"/>
    <cellStyle name="Обычный 3 11 7 3 4" xfId="3656"/>
    <cellStyle name="Обычный 3 11 7 3 5" xfId="4688"/>
    <cellStyle name="Обычный 3 11 7 4" xfId="1206"/>
    <cellStyle name="Обычный 3 11 7 4 2" xfId="5230"/>
    <cellStyle name="Обычный 3 11 7 5" xfId="2186"/>
    <cellStyle name="Обычный 3 11 7 6" xfId="3192"/>
    <cellStyle name="Обычный 3 11 7 7" xfId="4224"/>
    <cellStyle name="Обычный 3 11 8" xfId="252"/>
    <cellStyle name="Обычный 3 11 8 2" xfId="484"/>
    <cellStyle name="Обычный 3 11 8 2 2" xfId="948"/>
    <cellStyle name="Обычный 3 11 8 2 2 2" xfId="1928"/>
    <cellStyle name="Обычный 3 11 8 2 2 2 2" xfId="5952"/>
    <cellStyle name="Обычный 3 11 8 2 2 3" xfId="2908"/>
    <cellStyle name="Обычный 3 11 8 2 2 4" xfId="3914"/>
    <cellStyle name="Обычный 3 11 8 2 2 5" xfId="4946"/>
    <cellStyle name="Обычный 3 11 8 2 3" xfId="1464"/>
    <cellStyle name="Обычный 3 11 8 2 3 2" xfId="5488"/>
    <cellStyle name="Обычный 3 11 8 2 4" xfId="2444"/>
    <cellStyle name="Обычный 3 11 8 2 5" xfId="3450"/>
    <cellStyle name="Обычный 3 11 8 2 6" xfId="4482"/>
    <cellStyle name="Обычный 3 11 8 3" xfId="716"/>
    <cellStyle name="Обычный 3 11 8 3 2" xfId="1696"/>
    <cellStyle name="Обычный 3 11 8 3 2 2" xfId="5720"/>
    <cellStyle name="Обычный 3 11 8 3 3" xfId="2676"/>
    <cellStyle name="Обычный 3 11 8 3 4" xfId="3682"/>
    <cellStyle name="Обычный 3 11 8 3 5" xfId="4714"/>
    <cellStyle name="Обычный 3 11 8 4" xfId="1232"/>
    <cellStyle name="Обычный 3 11 8 4 2" xfId="5256"/>
    <cellStyle name="Обычный 3 11 8 5" xfId="2212"/>
    <cellStyle name="Обычный 3 11 8 6" xfId="3218"/>
    <cellStyle name="Обычный 3 11 8 7" xfId="4250"/>
    <cellStyle name="Обычный 3 11 9" xfId="278"/>
    <cellStyle name="Обычный 3 11 9 2" xfId="510"/>
    <cellStyle name="Обычный 3 11 9 2 2" xfId="974"/>
    <cellStyle name="Обычный 3 11 9 2 2 2" xfId="1954"/>
    <cellStyle name="Обычный 3 11 9 2 2 2 2" xfId="5978"/>
    <cellStyle name="Обычный 3 11 9 2 2 3" xfId="2934"/>
    <cellStyle name="Обычный 3 11 9 2 2 4" xfId="3940"/>
    <cellStyle name="Обычный 3 11 9 2 2 5" xfId="4972"/>
    <cellStyle name="Обычный 3 11 9 2 3" xfId="1490"/>
    <cellStyle name="Обычный 3 11 9 2 3 2" xfId="5514"/>
    <cellStyle name="Обычный 3 11 9 2 4" xfId="2470"/>
    <cellStyle name="Обычный 3 11 9 2 5" xfId="3476"/>
    <cellStyle name="Обычный 3 11 9 2 6" xfId="4508"/>
    <cellStyle name="Обычный 3 11 9 3" xfId="742"/>
    <cellStyle name="Обычный 3 11 9 3 2" xfId="1722"/>
    <cellStyle name="Обычный 3 11 9 3 2 2" xfId="5746"/>
    <cellStyle name="Обычный 3 11 9 3 3" xfId="2702"/>
    <cellStyle name="Обычный 3 11 9 3 4" xfId="3708"/>
    <cellStyle name="Обычный 3 11 9 3 5" xfId="4740"/>
    <cellStyle name="Обычный 3 11 9 4" xfId="1258"/>
    <cellStyle name="Обычный 3 11 9 4 2" xfId="5282"/>
    <cellStyle name="Обычный 3 11 9 5" xfId="2238"/>
    <cellStyle name="Обычный 3 11 9 6" xfId="3244"/>
    <cellStyle name="Обычный 3 11 9 7" xfId="4276"/>
    <cellStyle name="Обычный 3 12" xfId="69"/>
    <cellStyle name="Обычный 3 12 10" xfId="304"/>
    <cellStyle name="Обычный 3 12 10 2" xfId="768"/>
    <cellStyle name="Обычный 3 12 10 2 2" xfId="1748"/>
    <cellStyle name="Обычный 3 12 10 2 2 2" xfId="5772"/>
    <cellStyle name="Обычный 3 12 10 2 3" xfId="2728"/>
    <cellStyle name="Обычный 3 12 10 2 4" xfId="3734"/>
    <cellStyle name="Обычный 3 12 10 2 5" xfId="4766"/>
    <cellStyle name="Обычный 3 12 10 3" xfId="1284"/>
    <cellStyle name="Обычный 3 12 10 3 2" xfId="5308"/>
    <cellStyle name="Обычный 3 12 10 4" xfId="2264"/>
    <cellStyle name="Обычный 3 12 10 5" xfId="3270"/>
    <cellStyle name="Обычный 3 12 10 6" xfId="4302"/>
    <cellStyle name="Обычный 3 12 11" xfId="536"/>
    <cellStyle name="Обычный 3 12 11 2" xfId="1516"/>
    <cellStyle name="Обычный 3 12 11 2 2" xfId="5540"/>
    <cellStyle name="Обычный 3 12 11 3" xfId="2496"/>
    <cellStyle name="Обычный 3 12 11 4" xfId="3502"/>
    <cellStyle name="Обычный 3 12 11 5" xfId="4534"/>
    <cellStyle name="Обычный 3 12 12" xfId="1002"/>
    <cellStyle name="Обычный 3 12 12 2" xfId="1982"/>
    <cellStyle name="Обычный 3 12 12 2 2" xfId="6006"/>
    <cellStyle name="Обычный 3 12 12 3" xfId="2962"/>
    <cellStyle name="Обычный 3 12 12 4" xfId="3968"/>
    <cellStyle name="Обычный 3 12 12 5" xfId="5000"/>
    <cellStyle name="Обычный 3 12 13" xfId="1028"/>
    <cellStyle name="Обычный 3 12 13 2" xfId="2008"/>
    <cellStyle name="Обычный 3 12 13 2 2" xfId="6032"/>
    <cellStyle name="Обычный 3 12 13 3" xfId="2988"/>
    <cellStyle name="Обычный 3 12 13 4" xfId="3994"/>
    <cellStyle name="Обычный 3 12 13 5" xfId="5026"/>
    <cellStyle name="Обычный 3 12 14" xfId="1052"/>
    <cellStyle name="Обычный 3 12 14 2" xfId="3038"/>
    <cellStyle name="Обычный 3 12 14 3" xfId="5076"/>
    <cellStyle name="Обычный 3 12 15" xfId="2032"/>
    <cellStyle name="Обычный 3 12 15 2" xfId="4020"/>
    <cellStyle name="Обычный 3 12 15 3" xfId="6058"/>
    <cellStyle name="Обычный 3 12 16" xfId="3014"/>
    <cellStyle name="Обычный 3 12 16 2" xfId="5052"/>
    <cellStyle name="Обычный 3 12 17" xfId="4070"/>
    <cellStyle name="Обычный 3 12 2" xfId="98"/>
    <cellStyle name="Обычный 3 12 2 2" xfId="330"/>
    <cellStyle name="Обычный 3 12 2 2 2" xfId="794"/>
    <cellStyle name="Обычный 3 12 2 2 2 2" xfId="1774"/>
    <cellStyle name="Обычный 3 12 2 2 2 2 2" xfId="5798"/>
    <cellStyle name="Обычный 3 12 2 2 2 3" xfId="2754"/>
    <cellStyle name="Обычный 3 12 2 2 2 4" xfId="3760"/>
    <cellStyle name="Обычный 3 12 2 2 2 5" xfId="4792"/>
    <cellStyle name="Обычный 3 12 2 2 3" xfId="1310"/>
    <cellStyle name="Обычный 3 12 2 2 3 2" xfId="5334"/>
    <cellStyle name="Обычный 3 12 2 2 4" xfId="2290"/>
    <cellStyle name="Обычный 3 12 2 2 5" xfId="3296"/>
    <cellStyle name="Обычный 3 12 2 2 6" xfId="4328"/>
    <cellStyle name="Обычный 3 12 2 3" xfId="562"/>
    <cellStyle name="Обычный 3 12 2 3 2" xfId="1542"/>
    <cellStyle name="Обычный 3 12 2 3 2 2" xfId="5566"/>
    <cellStyle name="Обычный 3 12 2 3 3" xfId="2522"/>
    <cellStyle name="Обычный 3 12 2 3 4" xfId="3528"/>
    <cellStyle name="Обычный 3 12 2 3 5" xfId="4560"/>
    <cellStyle name="Обычный 3 12 2 4" xfId="1078"/>
    <cellStyle name="Обычный 3 12 2 4 2" xfId="4046"/>
    <cellStyle name="Обычный 3 12 2 4 3" xfId="6084"/>
    <cellStyle name="Обычный 3 12 2 5" xfId="2058"/>
    <cellStyle name="Обычный 3 12 2 5 2" xfId="5102"/>
    <cellStyle name="Обычный 3 12 2 6" xfId="3064"/>
    <cellStyle name="Обычный 3 12 2 7" xfId="4096"/>
    <cellStyle name="Обычный 3 12 3" xfId="124"/>
    <cellStyle name="Обычный 3 12 3 2" xfId="356"/>
    <cellStyle name="Обычный 3 12 3 2 2" xfId="820"/>
    <cellStyle name="Обычный 3 12 3 2 2 2" xfId="1800"/>
    <cellStyle name="Обычный 3 12 3 2 2 2 2" xfId="5824"/>
    <cellStyle name="Обычный 3 12 3 2 2 3" xfId="2780"/>
    <cellStyle name="Обычный 3 12 3 2 2 4" xfId="3786"/>
    <cellStyle name="Обычный 3 12 3 2 2 5" xfId="4818"/>
    <cellStyle name="Обычный 3 12 3 2 3" xfId="1336"/>
    <cellStyle name="Обычный 3 12 3 2 3 2" xfId="5360"/>
    <cellStyle name="Обычный 3 12 3 2 4" xfId="2316"/>
    <cellStyle name="Обычный 3 12 3 2 5" xfId="3322"/>
    <cellStyle name="Обычный 3 12 3 2 6" xfId="4354"/>
    <cellStyle name="Обычный 3 12 3 3" xfId="588"/>
    <cellStyle name="Обычный 3 12 3 3 2" xfId="1568"/>
    <cellStyle name="Обычный 3 12 3 3 2 2" xfId="5592"/>
    <cellStyle name="Обычный 3 12 3 3 3" xfId="2548"/>
    <cellStyle name="Обычный 3 12 3 3 4" xfId="3554"/>
    <cellStyle name="Обычный 3 12 3 3 5" xfId="4586"/>
    <cellStyle name="Обычный 3 12 3 4" xfId="1104"/>
    <cellStyle name="Обычный 3 12 3 4 2" xfId="5128"/>
    <cellStyle name="Обычный 3 12 3 5" xfId="2084"/>
    <cellStyle name="Обычный 3 12 3 6" xfId="3090"/>
    <cellStyle name="Обычный 3 12 3 7" xfId="4122"/>
    <cellStyle name="Обычный 3 12 4" xfId="150"/>
    <cellStyle name="Обычный 3 12 4 2" xfId="382"/>
    <cellStyle name="Обычный 3 12 4 2 2" xfId="846"/>
    <cellStyle name="Обычный 3 12 4 2 2 2" xfId="1826"/>
    <cellStyle name="Обычный 3 12 4 2 2 2 2" xfId="5850"/>
    <cellStyle name="Обычный 3 12 4 2 2 3" xfId="2806"/>
    <cellStyle name="Обычный 3 12 4 2 2 4" xfId="3812"/>
    <cellStyle name="Обычный 3 12 4 2 2 5" xfId="4844"/>
    <cellStyle name="Обычный 3 12 4 2 3" xfId="1362"/>
    <cellStyle name="Обычный 3 12 4 2 3 2" xfId="5386"/>
    <cellStyle name="Обычный 3 12 4 2 4" xfId="2342"/>
    <cellStyle name="Обычный 3 12 4 2 5" xfId="3348"/>
    <cellStyle name="Обычный 3 12 4 2 6" xfId="4380"/>
    <cellStyle name="Обычный 3 12 4 3" xfId="614"/>
    <cellStyle name="Обычный 3 12 4 3 2" xfId="1594"/>
    <cellStyle name="Обычный 3 12 4 3 2 2" xfId="5618"/>
    <cellStyle name="Обычный 3 12 4 3 3" xfId="2574"/>
    <cellStyle name="Обычный 3 12 4 3 4" xfId="3580"/>
    <cellStyle name="Обычный 3 12 4 3 5" xfId="4612"/>
    <cellStyle name="Обычный 3 12 4 4" xfId="1130"/>
    <cellStyle name="Обычный 3 12 4 4 2" xfId="5154"/>
    <cellStyle name="Обычный 3 12 4 5" xfId="2110"/>
    <cellStyle name="Обычный 3 12 4 6" xfId="3116"/>
    <cellStyle name="Обычный 3 12 4 7" xfId="4148"/>
    <cellStyle name="Обычный 3 12 5" xfId="176"/>
    <cellStyle name="Обычный 3 12 5 2" xfId="408"/>
    <cellStyle name="Обычный 3 12 5 2 2" xfId="872"/>
    <cellStyle name="Обычный 3 12 5 2 2 2" xfId="1852"/>
    <cellStyle name="Обычный 3 12 5 2 2 2 2" xfId="5876"/>
    <cellStyle name="Обычный 3 12 5 2 2 3" xfId="2832"/>
    <cellStyle name="Обычный 3 12 5 2 2 4" xfId="3838"/>
    <cellStyle name="Обычный 3 12 5 2 2 5" xfId="4870"/>
    <cellStyle name="Обычный 3 12 5 2 3" xfId="1388"/>
    <cellStyle name="Обычный 3 12 5 2 3 2" xfId="5412"/>
    <cellStyle name="Обычный 3 12 5 2 4" xfId="2368"/>
    <cellStyle name="Обычный 3 12 5 2 5" xfId="3374"/>
    <cellStyle name="Обычный 3 12 5 2 6" xfId="4406"/>
    <cellStyle name="Обычный 3 12 5 3" xfId="640"/>
    <cellStyle name="Обычный 3 12 5 3 2" xfId="1620"/>
    <cellStyle name="Обычный 3 12 5 3 2 2" xfId="5644"/>
    <cellStyle name="Обычный 3 12 5 3 3" xfId="2600"/>
    <cellStyle name="Обычный 3 12 5 3 4" xfId="3606"/>
    <cellStyle name="Обычный 3 12 5 3 5" xfId="4638"/>
    <cellStyle name="Обычный 3 12 5 4" xfId="1156"/>
    <cellStyle name="Обычный 3 12 5 4 2" xfId="5180"/>
    <cellStyle name="Обычный 3 12 5 5" xfId="2136"/>
    <cellStyle name="Обычный 3 12 5 6" xfId="3142"/>
    <cellStyle name="Обычный 3 12 5 7" xfId="4174"/>
    <cellStyle name="Обычный 3 12 6" xfId="202"/>
    <cellStyle name="Обычный 3 12 6 2" xfId="434"/>
    <cellStyle name="Обычный 3 12 6 2 2" xfId="898"/>
    <cellStyle name="Обычный 3 12 6 2 2 2" xfId="1878"/>
    <cellStyle name="Обычный 3 12 6 2 2 2 2" xfId="5902"/>
    <cellStyle name="Обычный 3 12 6 2 2 3" xfId="2858"/>
    <cellStyle name="Обычный 3 12 6 2 2 4" xfId="3864"/>
    <cellStyle name="Обычный 3 12 6 2 2 5" xfId="4896"/>
    <cellStyle name="Обычный 3 12 6 2 3" xfId="1414"/>
    <cellStyle name="Обычный 3 12 6 2 3 2" xfId="5438"/>
    <cellStyle name="Обычный 3 12 6 2 4" xfId="2394"/>
    <cellStyle name="Обычный 3 12 6 2 5" xfId="3400"/>
    <cellStyle name="Обычный 3 12 6 2 6" xfId="4432"/>
    <cellStyle name="Обычный 3 12 6 3" xfId="666"/>
    <cellStyle name="Обычный 3 12 6 3 2" xfId="1646"/>
    <cellStyle name="Обычный 3 12 6 3 2 2" xfId="5670"/>
    <cellStyle name="Обычный 3 12 6 3 3" xfId="2626"/>
    <cellStyle name="Обычный 3 12 6 3 4" xfId="3632"/>
    <cellStyle name="Обычный 3 12 6 3 5" xfId="4664"/>
    <cellStyle name="Обычный 3 12 6 4" xfId="1182"/>
    <cellStyle name="Обычный 3 12 6 4 2" xfId="5206"/>
    <cellStyle name="Обычный 3 12 6 5" xfId="2162"/>
    <cellStyle name="Обычный 3 12 6 6" xfId="3168"/>
    <cellStyle name="Обычный 3 12 6 7" xfId="4200"/>
    <cellStyle name="Обычный 3 12 7" xfId="228"/>
    <cellStyle name="Обычный 3 12 7 2" xfId="460"/>
    <cellStyle name="Обычный 3 12 7 2 2" xfId="924"/>
    <cellStyle name="Обычный 3 12 7 2 2 2" xfId="1904"/>
    <cellStyle name="Обычный 3 12 7 2 2 2 2" xfId="5928"/>
    <cellStyle name="Обычный 3 12 7 2 2 3" xfId="2884"/>
    <cellStyle name="Обычный 3 12 7 2 2 4" xfId="3890"/>
    <cellStyle name="Обычный 3 12 7 2 2 5" xfId="4922"/>
    <cellStyle name="Обычный 3 12 7 2 3" xfId="1440"/>
    <cellStyle name="Обычный 3 12 7 2 3 2" xfId="5464"/>
    <cellStyle name="Обычный 3 12 7 2 4" xfId="2420"/>
    <cellStyle name="Обычный 3 12 7 2 5" xfId="3426"/>
    <cellStyle name="Обычный 3 12 7 2 6" xfId="4458"/>
    <cellStyle name="Обычный 3 12 7 3" xfId="692"/>
    <cellStyle name="Обычный 3 12 7 3 2" xfId="1672"/>
    <cellStyle name="Обычный 3 12 7 3 2 2" xfId="5696"/>
    <cellStyle name="Обычный 3 12 7 3 3" xfId="2652"/>
    <cellStyle name="Обычный 3 12 7 3 4" xfId="3658"/>
    <cellStyle name="Обычный 3 12 7 3 5" xfId="4690"/>
    <cellStyle name="Обычный 3 12 7 4" xfId="1208"/>
    <cellStyle name="Обычный 3 12 7 4 2" xfId="5232"/>
    <cellStyle name="Обычный 3 12 7 5" xfId="2188"/>
    <cellStyle name="Обычный 3 12 7 6" xfId="3194"/>
    <cellStyle name="Обычный 3 12 7 7" xfId="4226"/>
    <cellStyle name="Обычный 3 12 8" xfId="254"/>
    <cellStyle name="Обычный 3 12 8 2" xfId="486"/>
    <cellStyle name="Обычный 3 12 8 2 2" xfId="950"/>
    <cellStyle name="Обычный 3 12 8 2 2 2" xfId="1930"/>
    <cellStyle name="Обычный 3 12 8 2 2 2 2" xfId="5954"/>
    <cellStyle name="Обычный 3 12 8 2 2 3" xfId="2910"/>
    <cellStyle name="Обычный 3 12 8 2 2 4" xfId="3916"/>
    <cellStyle name="Обычный 3 12 8 2 2 5" xfId="4948"/>
    <cellStyle name="Обычный 3 12 8 2 3" xfId="1466"/>
    <cellStyle name="Обычный 3 12 8 2 3 2" xfId="5490"/>
    <cellStyle name="Обычный 3 12 8 2 4" xfId="2446"/>
    <cellStyle name="Обычный 3 12 8 2 5" xfId="3452"/>
    <cellStyle name="Обычный 3 12 8 2 6" xfId="4484"/>
    <cellStyle name="Обычный 3 12 8 3" xfId="718"/>
    <cellStyle name="Обычный 3 12 8 3 2" xfId="1698"/>
    <cellStyle name="Обычный 3 12 8 3 2 2" xfId="5722"/>
    <cellStyle name="Обычный 3 12 8 3 3" xfId="2678"/>
    <cellStyle name="Обычный 3 12 8 3 4" xfId="3684"/>
    <cellStyle name="Обычный 3 12 8 3 5" xfId="4716"/>
    <cellStyle name="Обычный 3 12 8 4" xfId="1234"/>
    <cellStyle name="Обычный 3 12 8 4 2" xfId="5258"/>
    <cellStyle name="Обычный 3 12 8 5" xfId="2214"/>
    <cellStyle name="Обычный 3 12 8 6" xfId="3220"/>
    <cellStyle name="Обычный 3 12 8 7" xfId="4252"/>
    <cellStyle name="Обычный 3 12 9" xfId="280"/>
    <cellStyle name="Обычный 3 12 9 2" xfId="512"/>
    <cellStyle name="Обычный 3 12 9 2 2" xfId="976"/>
    <cellStyle name="Обычный 3 12 9 2 2 2" xfId="1956"/>
    <cellStyle name="Обычный 3 12 9 2 2 2 2" xfId="5980"/>
    <cellStyle name="Обычный 3 12 9 2 2 3" xfId="2936"/>
    <cellStyle name="Обычный 3 12 9 2 2 4" xfId="3942"/>
    <cellStyle name="Обычный 3 12 9 2 2 5" xfId="4974"/>
    <cellStyle name="Обычный 3 12 9 2 3" xfId="1492"/>
    <cellStyle name="Обычный 3 12 9 2 3 2" xfId="5516"/>
    <cellStyle name="Обычный 3 12 9 2 4" xfId="2472"/>
    <cellStyle name="Обычный 3 12 9 2 5" xfId="3478"/>
    <cellStyle name="Обычный 3 12 9 2 6" xfId="4510"/>
    <cellStyle name="Обычный 3 12 9 3" xfId="744"/>
    <cellStyle name="Обычный 3 12 9 3 2" xfId="1724"/>
    <cellStyle name="Обычный 3 12 9 3 2 2" xfId="5748"/>
    <cellStyle name="Обычный 3 12 9 3 3" xfId="2704"/>
    <cellStyle name="Обычный 3 12 9 3 4" xfId="3710"/>
    <cellStyle name="Обычный 3 12 9 3 5" xfId="4742"/>
    <cellStyle name="Обычный 3 12 9 4" xfId="1260"/>
    <cellStyle name="Обычный 3 12 9 4 2" xfId="5284"/>
    <cellStyle name="Обычный 3 12 9 5" xfId="2240"/>
    <cellStyle name="Обычный 3 12 9 6" xfId="3246"/>
    <cellStyle name="Обычный 3 12 9 7" xfId="4278"/>
    <cellStyle name="Обычный 3 13" xfId="75"/>
    <cellStyle name="Обычный 3 13 10" xfId="540"/>
    <cellStyle name="Обычный 3 13 10 2" xfId="1520"/>
    <cellStyle name="Обычный 3 13 10 2 2" xfId="5544"/>
    <cellStyle name="Обычный 3 13 10 3" xfId="2500"/>
    <cellStyle name="Обычный 3 13 10 4" xfId="3506"/>
    <cellStyle name="Обычный 3 13 10 5" xfId="4538"/>
    <cellStyle name="Обычный 3 13 11" xfId="980"/>
    <cellStyle name="Обычный 3 13 11 2" xfId="1960"/>
    <cellStyle name="Обычный 3 13 11 2 2" xfId="5984"/>
    <cellStyle name="Обычный 3 13 11 3" xfId="2940"/>
    <cellStyle name="Обычный 3 13 11 4" xfId="3946"/>
    <cellStyle name="Обычный 3 13 11 5" xfId="4978"/>
    <cellStyle name="Обычный 3 13 12" xfId="1006"/>
    <cellStyle name="Обычный 3 13 12 2" xfId="1986"/>
    <cellStyle name="Обычный 3 13 12 2 2" xfId="6010"/>
    <cellStyle name="Обычный 3 13 12 3" xfId="2966"/>
    <cellStyle name="Обычный 3 13 12 4" xfId="3972"/>
    <cellStyle name="Обычный 3 13 12 5" xfId="5004"/>
    <cellStyle name="Обычный 3 13 13" xfId="1056"/>
    <cellStyle name="Обычный 3 13 13 2" xfId="3042"/>
    <cellStyle name="Обычный 3 13 13 3" xfId="5080"/>
    <cellStyle name="Обычный 3 13 14" xfId="2036"/>
    <cellStyle name="Обычный 3 13 14 2" xfId="3998"/>
    <cellStyle name="Обычный 3 13 14 3" xfId="6036"/>
    <cellStyle name="Обычный 3 13 15" xfId="2992"/>
    <cellStyle name="Обычный 3 13 15 2" xfId="5030"/>
    <cellStyle name="Обычный 3 13 16" xfId="4074"/>
    <cellStyle name="Обычный 3 13 2" xfId="102"/>
    <cellStyle name="Обычный 3 13 2 2" xfId="334"/>
    <cellStyle name="Обычный 3 13 2 2 2" xfId="798"/>
    <cellStyle name="Обычный 3 13 2 2 2 2" xfId="1778"/>
    <cellStyle name="Обычный 3 13 2 2 2 2 2" xfId="5802"/>
    <cellStyle name="Обычный 3 13 2 2 2 3" xfId="2758"/>
    <cellStyle name="Обычный 3 13 2 2 2 4" xfId="3764"/>
    <cellStyle name="Обычный 3 13 2 2 2 5" xfId="4796"/>
    <cellStyle name="Обычный 3 13 2 2 3" xfId="1314"/>
    <cellStyle name="Обычный 3 13 2 2 3 2" xfId="5338"/>
    <cellStyle name="Обычный 3 13 2 2 4" xfId="2294"/>
    <cellStyle name="Обычный 3 13 2 2 5" xfId="3300"/>
    <cellStyle name="Обычный 3 13 2 2 6" xfId="4332"/>
    <cellStyle name="Обычный 3 13 2 3" xfId="566"/>
    <cellStyle name="Обычный 3 13 2 3 2" xfId="1546"/>
    <cellStyle name="Обычный 3 13 2 3 2 2" xfId="5570"/>
    <cellStyle name="Обычный 3 13 2 3 3" xfId="2526"/>
    <cellStyle name="Обычный 3 13 2 3 4" xfId="3532"/>
    <cellStyle name="Обычный 3 13 2 3 5" xfId="4564"/>
    <cellStyle name="Обычный 3 13 2 4" xfId="1082"/>
    <cellStyle name="Обычный 3 13 2 4 2" xfId="4024"/>
    <cellStyle name="Обычный 3 13 2 4 3" xfId="6062"/>
    <cellStyle name="Обычный 3 13 2 5" xfId="2062"/>
    <cellStyle name="Обычный 3 13 2 5 2" xfId="5106"/>
    <cellStyle name="Обычный 3 13 2 6" xfId="3068"/>
    <cellStyle name="Обычный 3 13 2 7" xfId="4100"/>
    <cellStyle name="Обычный 3 13 3" xfId="128"/>
    <cellStyle name="Обычный 3 13 3 2" xfId="360"/>
    <cellStyle name="Обычный 3 13 3 2 2" xfId="824"/>
    <cellStyle name="Обычный 3 13 3 2 2 2" xfId="1804"/>
    <cellStyle name="Обычный 3 13 3 2 2 2 2" xfId="5828"/>
    <cellStyle name="Обычный 3 13 3 2 2 3" xfId="2784"/>
    <cellStyle name="Обычный 3 13 3 2 2 4" xfId="3790"/>
    <cellStyle name="Обычный 3 13 3 2 2 5" xfId="4822"/>
    <cellStyle name="Обычный 3 13 3 2 3" xfId="1340"/>
    <cellStyle name="Обычный 3 13 3 2 3 2" xfId="5364"/>
    <cellStyle name="Обычный 3 13 3 2 4" xfId="2320"/>
    <cellStyle name="Обычный 3 13 3 2 5" xfId="3326"/>
    <cellStyle name="Обычный 3 13 3 2 6" xfId="4358"/>
    <cellStyle name="Обычный 3 13 3 3" xfId="592"/>
    <cellStyle name="Обычный 3 13 3 3 2" xfId="1572"/>
    <cellStyle name="Обычный 3 13 3 3 2 2" xfId="5596"/>
    <cellStyle name="Обычный 3 13 3 3 3" xfId="2552"/>
    <cellStyle name="Обычный 3 13 3 3 4" xfId="3558"/>
    <cellStyle name="Обычный 3 13 3 3 5" xfId="4590"/>
    <cellStyle name="Обычный 3 13 3 4" xfId="1108"/>
    <cellStyle name="Обычный 3 13 3 4 2" xfId="5132"/>
    <cellStyle name="Обычный 3 13 3 5" xfId="2088"/>
    <cellStyle name="Обычный 3 13 3 6" xfId="3094"/>
    <cellStyle name="Обычный 3 13 3 7" xfId="4126"/>
    <cellStyle name="Обычный 3 13 4" xfId="154"/>
    <cellStyle name="Обычный 3 13 4 2" xfId="386"/>
    <cellStyle name="Обычный 3 13 4 2 2" xfId="850"/>
    <cellStyle name="Обычный 3 13 4 2 2 2" xfId="1830"/>
    <cellStyle name="Обычный 3 13 4 2 2 2 2" xfId="5854"/>
    <cellStyle name="Обычный 3 13 4 2 2 3" xfId="2810"/>
    <cellStyle name="Обычный 3 13 4 2 2 4" xfId="3816"/>
    <cellStyle name="Обычный 3 13 4 2 2 5" xfId="4848"/>
    <cellStyle name="Обычный 3 13 4 2 3" xfId="1366"/>
    <cellStyle name="Обычный 3 13 4 2 3 2" xfId="5390"/>
    <cellStyle name="Обычный 3 13 4 2 4" xfId="2346"/>
    <cellStyle name="Обычный 3 13 4 2 5" xfId="3352"/>
    <cellStyle name="Обычный 3 13 4 2 6" xfId="4384"/>
    <cellStyle name="Обычный 3 13 4 3" xfId="618"/>
    <cellStyle name="Обычный 3 13 4 3 2" xfId="1598"/>
    <cellStyle name="Обычный 3 13 4 3 2 2" xfId="5622"/>
    <cellStyle name="Обычный 3 13 4 3 3" xfId="2578"/>
    <cellStyle name="Обычный 3 13 4 3 4" xfId="3584"/>
    <cellStyle name="Обычный 3 13 4 3 5" xfId="4616"/>
    <cellStyle name="Обычный 3 13 4 4" xfId="1134"/>
    <cellStyle name="Обычный 3 13 4 4 2" xfId="5158"/>
    <cellStyle name="Обычный 3 13 4 5" xfId="2114"/>
    <cellStyle name="Обычный 3 13 4 6" xfId="3120"/>
    <cellStyle name="Обычный 3 13 4 7" xfId="4152"/>
    <cellStyle name="Обычный 3 13 5" xfId="180"/>
    <cellStyle name="Обычный 3 13 5 2" xfId="412"/>
    <cellStyle name="Обычный 3 13 5 2 2" xfId="876"/>
    <cellStyle name="Обычный 3 13 5 2 2 2" xfId="1856"/>
    <cellStyle name="Обычный 3 13 5 2 2 2 2" xfId="5880"/>
    <cellStyle name="Обычный 3 13 5 2 2 3" xfId="2836"/>
    <cellStyle name="Обычный 3 13 5 2 2 4" xfId="3842"/>
    <cellStyle name="Обычный 3 13 5 2 2 5" xfId="4874"/>
    <cellStyle name="Обычный 3 13 5 2 3" xfId="1392"/>
    <cellStyle name="Обычный 3 13 5 2 3 2" xfId="5416"/>
    <cellStyle name="Обычный 3 13 5 2 4" xfId="2372"/>
    <cellStyle name="Обычный 3 13 5 2 5" xfId="3378"/>
    <cellStyle name="Обычный 3 13 5 2 6" xfId="4410"/>
    <cellStyle name="Обычный 3 13 5 3" xfId="644"/>
    <cellStyle name="Обычный 3 13 5 3 2" xfId="1624"/>
    <cellStyle name="Обычный 3 13 5 3 2 2" xfId="5648"/>
    <cellStyle name="Обычный 3 13 5 3 3" xfId="2604"/>
    <cellStyle name="Обычный 3 13 5 3 4" xfId="3610"/>
    <cellStyle name="Обычный 3 13 5 3 5" xfId="4642"/>
    <cellStyle name="Обычный 3 13 5 4" xfId="1160"/>
    <cellStyle name="Обычный 3 13 5 4 2" xfId="5184"/>
    <cellStyle name="Обычный 3 13 5 5" xfId="2140"/>
    <cellStyle name="Обычный 3 13 5 6" xfId="3146"/>
    <cellStyle name="Обычный 3 13 5 7" xfId="4178"/>
    <cellStyle name="Обычный 3 13 6" xfId="206"/>
    <cellStyle name="Обычный 3 13 6 2" xfId="438"/>
    <cellStyle name="Обычный 3 13 6 2 2" xfId="902"/>
    <cellStyle name="Обычный 3 13 6 2 2 2" xfId="1882"/>
    <cellStyle name="Обычный 3 13 6 2 2 2 2" xfId="5906"/>
    <cellStyle name="Обычный 3 13 6 2 2 3" xfId="2862"/>
    <cellStyle name="Обычный 3 13 6 2 2 4" xfId="3868"/>
    <cellStyle name="Обычный 3 13 6 2 2 5" xfId="4900"/>
    <cellStyle name="Обычный 3 13 6 2 3" xfId="1418"/>
    <cellStyle name="Обычный 3 13 6 2 3 2" xfId="5442"/>
    <cellStyle name="Обычный 3 13 6 2 4" xfId="2398"/>
    <cellStyle name="Обычный 3 13 6 2 5" xfId="3404"/>
    <cellStyle name="Обычный 3 13 6 2 6" xfId="4436"/>
    <cellStyle name="Обычный 3 13 6 3" xfId="670"/>
    <cellStyle name="Обычный 3 13 6 3 2" xfId="1650"/>
    <cellStyle name="Обычный 3 13 6 3 2 2" xfId="5674"/>
    <cellStyle name="Обычный 3 13 6 3 3" xfId="2630"/>
    <cellStyle name="Обычный 3 13 6 3 4" xfId="3636"/>
    <cellStyle name="Обычный 3 13 6 3 5" xfId="4668"/>
    <cellStyle name="Обычный 3 13 6 4" xfId="1186"/>
    <cellStyle name="Обычный 3 13 6 4 2" xfId="5210"/>
    <cellStyle name="Обычный 3 13 6 5" xfId="2166"/>
    <cellStyle name="Обычный 3 13 6 6" xfId="3172"/>
    <cellStyle name="Обычный 3 13 6 7" xfId="4204"/>
    <cellStyle name="Обычный 3 13 7" xfId="232"/>
    <cellStyle name="Обычный 3 13 7 2" xfId="464"/>
    <cellStyle name="Обычный 3 13 7 2 2" xfId="928"/>
    <cellStyle name="Обычный 3 13 7 2 2 2" xfId="1908"/>
    <cellStyle name="Обычный 3 13 7 2 2 2 2" xfId="5932"/>
    <cellStyle name="Обычный 3 13 7 2 2 3" xfId="2888"/>
    <cellStyle name="Обычный 3 13 7 2 2 4" xfId="3894"/>
    <cellStyle name="Обычный 3 13 7 2 2 5" xfId="4926"/>
    <cellStyle name="Обычный 3 13 7 2 3" xfId="1444"/>
    <cellStyle name="Обычный 3 13 7 2 3 2" xfId="5468"/>
    <cellStyle name="Обычный 3 13 7 2 4" xfId="2424"/>
    <cellStyle name="Обычный 3 13 7 2 5" xfId="3430"/>
    <cellStyle name="Обычный 3 13 7 2 6" xfId="4462"/>
    <cellStyle name="Обычный 3 13 7 3" xfId="696"/>
    <cellStyle name="Обычный 3 13 7 3 2" xfId="1676"/>
    <cellStyle name="Обычный 3 13 7 3 2 2" xfId="5700"/>
    <cellStyle name="Обычный 3 13 7 3 3" xfId="2656"/>
    <cellStyle name="Обычный 3 13 7 3 4" xfId="3662"/>
    <cellStyle name="Обычный 3 13 7 3 5" xfId="4694"/>
    <cellStyle name="Обычный 3 13 7 4" xfId="1212"/>
    <cellStyle name="Обычный 3 13 7 4 2" xfId="5236"/>
    <cellStyle name="Обычный 3 13 7 5" xfId="2192"/>
    <cellStyle name="Обычный 3 13 7 6" xfId="3198"/>
    <cellStyle name="Обычный 3 13 7 7" xfId="4230"/>
    <cellStyle name="Обычный 3 13 8" xfId="258"/>
    <cellStyle name="Обычный 3 13 8 2" xfId="490"/>
    <cellStyle name="Обычный 3 13 8 2 2" xfId="954"/>
    <cellStyle name="Обычный 3 13 8 2 2 2" xfId="1934"/>
    <cellStyle name="Обычный 3 13 8 2 2 2 2" xfId="5958"/>
    <cellStyle name="Обычный 3 13 8 2 2 3" xfId="2914"/>
    <cellStyle name="Обычный 3 13 8 2 2 4" xfId="3920"/>
    <cellStyle name="Обычный 3 13 8 2 2 5" xfId="4952"/>
    <cellStyle name="Обычный 3 13 8 2 3" xfId="1470"/>
    <cellStyle name="Обычный 3 13 8 2 3 2" xfId="5494"/>
    <cellStyle name="Обычный 3 13 8 2 4" xfId="2450"/>
    <cellStyle name="Обычный 3 13 8 2 5" xfId="3456"/>
    <cellStyle name="Обычный 3 13 8 2 6" xfId="4488"/>
    <cellStyle name="Обычный 3 13 8 3" xfId="722"/>
    <cellStyle name="Обычный 3 13 8 3 2" xfId="1702"/>
    <cellStyle name="Обычный 3 13 8 3 2 2" xfId="5726"/>
    <cellStyle name="Обычный 3 13 8 3 3" xfId="2682"/>
    <cellStyle name="Обычный 3 13 8 3 4" xfId="3688"/>
    <cellStyle name="Обычный 3 13 8 3 5" xfId="4720"/>
    <cellStyle name="Обычный 3 13 8 4" xfId="1238"/>
    <cellStyle name="Обычный 3 13 8 4 2" xfId="5262"/>
    <cellStyle name="Обычный 3 13 8 5" xfId="2218"/>
    <cellStyle name="Обычный 3 13 8 6" xfId="3224"/>
    <cellStyle name="Обычный 3 13 8 7" xfId="4256"/>
    <cellStyle name="Обычный 3 13 9" xfId="308"/>
    <cellStyle name="Обычный 3 13 9 2" xfId="772"/>
    <cellStyle name="Обычный 3 13 9 2 2" xfId="1752"/>
    <cellStyle name="Обычный 3 13 9 2 2 2" xfId="5776"/>
    <cellStyle name="Обычный 3 13 9 2 3" xfId="2732"/>
    <cellStyle name="Обычный 3 13 9 2 4" xfId="3738"/>
    <cellStyle name="Обычный 3 13 9 2 5" xfId="4770"/>
    <cellStyle name="Обычный 3 13 9 3" xfId="1288"/>
    <cellStyle name="Обычный 3 13 9 3 2" xfId="5312"/>
    <cellStyle name="Обычный 3 13 9 4" xfId="2268"/>
    <cellStyle name="Обычный 3 13 9 5" xfId="3274"/>
    <cellStyle name="Обычный 3 13 9 6" xfId="4306"/>
    <cellStyle name="Обычный 3 14" xfId="71"/>
    <cellStyle name="Обычный 3 14 2" xfId="306"/>
    <cellStyle name="Обычный 3 14 2 2" xfId="770"/>
    <cellStyle name="Обычный 3 14 2 2 2" xfId="1750"/>
    <cellStyle name="Обычный 3 14 2 2 2 2" xfId="5774"/>
    <cellStyle name="Обычный 3 14 2 2 3" xfId="2730"/>
    <cellStyle name="Обычный 3 14 2 2 4" xfId="3736"/>
    <cellStyle name="Обычный 3 14 2 2 5" xfId="4768"/>
    <cellStyle name="Обычный 3 14 2 3" xfId="1286"/>
    <cellStyle name="Обычный 3 14 2 3 2" xfId="5310"/>
    <cellStyle name="Обычный 3 14 2 4" xfId="2266"/>
    <cellStyle name="Обычный 3 14 2 5" xfId="3272"/>
    <cellStyle name="Обычный 3 14 2 6" xfId="4304"/>
    <cellStyle name="Обычный 3 14 3" xfId="538"/>
    <cellStyle name="Обычный 3 14 3 2" xfId="1518"/>
    <cellStyle name="Обычный 3 14 3 2 2" xfId="5542"/>
    <cellStyle name="Обычный 3 14 3 3" xfId="2498"/>
    <cellStyle name="Обычный 3 14 3 4" xfId="3504"/>
    <cellStyle name="Обычный 3 14 3 5" xfId="4536"/>
    <cellStyle name="Обычный 3 14 4" xfId="1054"/>
    <cellStyle name="Обычный 3 14 4 2" xfId="4022"/>
    <cellStyle name="Обычный 3 14 4 3" xfId="6060"/>
    <cellStyle name="Обычный 3 14 5" xfId="2034"/>
    <cellStyle name="Обычный 3 14 5 2" xfId="5078"/>
    <cellStyle name="Обычный 3 14 6" xfId="3040"/>
    <cellStyle name="Обычный 3 14 7" xfId="4072"/>
    <cellStyle name="Обычный 3 15" xfId="100"/>
    <cellStyle name="Обычный 3 15 2" xfId="332"/>
    <cellStyle name="Обычный 3 15 2 2" xfId="796"/>
    <cellStyle name="Обычный 3 15 2 2 2" xfId="1776"/>
    <cellStyle name="Обычный 3 15 2 2 2 2" xfId="5800"/>
    <cellStyle name="Обычный 3 15 2 2 3" xfId="2756"/>
    <cellStyle name="Обычный 3 15 2 2 4" xfId="3762"/>
    <cellStyle name="Обычный 3 15 2 2 5" xfId="4794"/>
    <cellStyle name="Обычный 3 15 2 3" xfId="1312"/>
    <cellStyle name="Обычный 3 15 2 3 2" xfId="5336"/>
    <cellStyle name="Обычный 3 15 2 4" xfId="2292"/>
    <cellStyle name="Обычный 3 15 2 5" xfId="3298"/>
    <cellStyle name="Обычный 3 15 2 6" xfId="4330"/>
    <cellStyle name="Обычный 3 15 3" xfId="564"/>
    <cellStyle name="Обычный 3 15 3 2" xfId="1544"/>
    <cellStyle name="Обычный 3 15 3 2 2" xfId="5568"/>
    <cellStyle name="Обычный 3 15 3 3" xfId="2524"/>
    <cellStyle name="Обычный 3 15 3 4" xfId="3530"/>
    <cellStyle name="Обычный 3 15 3 5" xfId="4562"/>
    <cellStyle name="Обычный 3 15 4" xfId="1080"/>
    <cellStyle name="Обычный 3 15 4 2" xfId="5104"/>
    <cellStyle name="Обычный 3 15 5" xfId="2060"/>
    <cellStyle name="Обычный 3 15 6" xfId="3066"/>
    <cellStyle name="Обычный 3 15 7" xfId="4098"/>
    <cellStyle name="Обычный 3 16" xfId="126"/>
    <cellStyle name="Обычный 3 16 2" xfId="358"/>
    <cellStyle name="Обычный 3 16 2 2" xfId="822"/>
    <cellStyle name="Обычный 3 16 2 2 2" xfId="1802"/>
    <cellStyle name="Обычный 3 16 2 2 2 2" xfId="5826"/>
    <cellStyle name="Обычный 3 16 2 2 3" xfId="2782"/>
    <cellStyle name="Обычный 3 16 2 2 4" xfId="3788"/>
    <cellStyle name="Обычный 3 16 2 2 5" xfId="4820"/>
    <cellStyle name="Обычный 3 16 2 3" xfId="1338"/>
    <cellStyle name="Обычный 3 16 2 3 2" xfId="5362"/>
    <cellStyle name="Обычный 3 16 2 4" xfId="2318"/>
    <cellStyle name="Обычный 3 16 2 5" xfId="3324"/>
    <cellStyle name="Обычный 3 16 2 6" xfId="4356"/>
    <cellStyle name="Обычный 3 16 3" xfId="590"/>
    <cellStyle name="Обычный 3 16 3 2" xfId="1570"/>
    <cellStyle name="Обычный 3 16 3 2 2" xfId="5594"/>
    <cellStyle name="Обычный 3 16 3 3" xfId="2550"/>
    <cellStyle name="Обычный 3 16 3 4" xfId="3556"/>
    <cellStyle name="Обычный 3 16 3 5" xfId="4588"/>
    <cellStyle name="Обычный 3 16 4" xfId="1106"/>
    <cellStyle name="Обычный 3 16 4 2" xfId="5130"/>
    <cellStyle name="Обычный 3 16 5" xfId="2086"/>
    <cellStyle name="Обычный 3 16 6" xfId="3092"/>
    <cellStyle name="Обычный 3 16 7" xfId="4124"/>
    <cellStyle name="Обычный 3 17" xfId="152"/>
    <cellStyle name="Обычный 3 17 2" xfId="384"/>
    <cellStyle name="Обычный 3 17 2 2" xfId="848"/>
    <cellStyle name="Обычный 3 17 2 2 2" xfId="1828"/>
    <cellStyle name="Обычный 3 17 2 2 2 2" xfId="5852"/>
    <cellStyle name="Обычный 3 17 2 2 3" xfId="2808"/>
    <cellStyle name="Обычный 3 17 2 2 4" xfId="3814"/>
    <cellStyle name="Обычный 3 17 2 2 5" xfId="4846"/>
    <cellStyle name="Обычный 3 17 2 3" xfId="1364"/>
    <cellStyle name="Обычный 3 17 2 3 2" xfId="5388"/>
    <cellStyle name="Обычный 3 17 2 4" xfId="2344"/>
    <cellStyle name="Обычный 3 17 2 5" xfId="3350"/>
    <cellStyle name="Обычный 3 17 2 6" xfId="4382"/>
    <cellStyle name="Обычный 3 17 3" xfId="616"/>
    <cellStyle name="Обычный 3 17 3 2" xfId="1596"/>
    <cellStyle name="Обычный 3 17 3 2 2" xfId="5620"/>
    <cellStyle name="Обычный 3 17 3 3" xfId="2576"/>
    <cellStyle name="Обычный 3 17 3 4" xfId="3582"/>
    <cellStyle name="Обычный 3 17 3 5" xfId="4614"/>
    <cellStyle name="Обычный 3 17 4" xfId="1132"/>
    <cellStyle name="Обычный 3 17 4 2" xfId="5156"/>
    <cellStyle name="Обычный 3 17 5" xfId="2112"/>
    <cellStyle name="Обычный 3 17 6" xfId="3118"/>
    <cellStyle name="Обычный 3 17 7" xfId="4150"/>
    <cellStyle name="Обычный 3 18" xfId="178"/>
    <cellStyle name="Обычный 3 18 2" xfId="410"/>
    <cellStyle name="Обычный 3 18 2 2" xfId="874"/>
    <cellStyle name="Обычный 3 18 2 2 2" xfId="1854"/>
    <cellStyle name="Обычный 3 18 2 2 2 2" xfId="5878"/>
    <cellStyle name="Обычный 3 18 2 2 3" xfId="2834"/>
    <cellStyle name="Обычный 3 18 2 2 4" xfId="3840"/>
    <cellStyle name="Обычный 3 18 2 2 5" xfId="4872"/>
    <cellStyle name="Обычный 3 18 2 3" xfId="1390"/>
    <cellStyle name="Обычный 3 18 2 3 2" xfId="5414"/>
    <cellStyle name="Обычный 3 18 2 4" xfId="2370"/>
    <cellStyle name="Обычный 3 18 2 5" xfId="3376"/>
    <cellStyle name="Обычный 3 18 2 6" xfId="4408"/>
    <cellStyle name="Обычный 3 18 3" xfId="642"/>
    <cellStyle name="Обычный 3 18 3 2" xfId="1622"/>
    <cellStyle name="Обычный 3 18 3 2 2" xfId="5646"/>
    <cellStyle name="Обычный 3 18 3 3" xfId="2602"/>
    <cellStyle name="Обычный 3 18 3 4" xfId="3608"/>
    <cellStyle name="Обычный 3 18 3 5" xfId="4640"/>
    <cellStyle name="Обычный 3 18 4" xfId="1158"/>
    <cellStyle name="Обычный 3 18 4 2" xfId="5182"/>
    <cellStyle name="Обычный 3 18 5" xfId="2138"/>
    <cellStyle name="Обычный 3 18 6" xfId="3144"/>
    <cellStyle name="Обычный 3 18 7" xfId="4176"/>
    <cellStyle name="Обычный 3 19" xfId="204"/>
    <cellStyle name="Обычный 3 19 2" xfId="436"/>
    <cellStyle name="Обычный 3 19 2 2" xfId="900"/>
    <cellStyle name="Обычный 3 19 2 2 2" xfId="1880"/>
    <cellStyle name="Обычный 3 19 2 2 2 2" xfId="5904"/>
    <cellStyle name="Обычный 3 19 2 2 3" xfId="2860"/>
    <cellStyle name="Обычный 3 19 2 2 4" xfId="3866"/>
    <cellStyle name="Обычный 3 19 2 2 5" xfId="4898"/>
    <cellStyle name="Обычный 3 19 2 3" xfId="1416"/>
    <cellStyle name="Обычный 3 19 2 3 2" xfId="5440"/>
    <cellStyle name="Обычный 3 19 2 4" xfId="2396"/>
    <cellStyle name="Обычный 3 19 2 5" xfId="3402"/>
    <cellStyle name="Обычный 3 19 2 6" xfId="4434"/>
    <cellStyle name="Обычный 3 19 3" xfId="668"/>
    <cellStyle name="Обычный 3 19 3 2" xfId="1648"/>
    <cellStyle name="Обычный 3 19 3 2 2" xfId="5672"/>
    <cellStyle name="Обычный 3 19 3 3" xfId="2628"/>
    <cellStyle name="Обычный 3 19 3 4" xfId="3634"/>
    <cellStyle name="Обычный 3 19 3 5" xfId="4666"/>
    <cellStyle name="Обычный 3 19 4" xfId="1184"/>
    <cellStyle name="Обычный 3 19 4 2" xfId="5208"/>
    <cellStyle name="Обычный 3 19 5" xfId="2164"/>
    <cellStyle name="Обычный 3 19 6" xfId="3170"/>
    <cellStyle name="Обычный 3 19 7" xfId="4202"/>
    <cellStyle name="Обычный 3 2" xfId="48"/>
    <cellStyle name="Обычный 3 2 10" xfId="284"/>
    <cellStyle name="Обычный 3 2 10 2" xfId="748"/>
    <cellStyle name="Обычный 3 2 10 2 2" xfId="1728"/>
    <cellStyle name="Обычный 3 2 10 2 2 2" xfId="5752"/>
    <cellStyle name="Обычный 3 2 10 2 3" xfId="2708"/>
    <cellStyle name="Обычный 3 2 10 2 4" xfId="3714"/>
    <cellStyle name="Обычный 3 2 10 2 5" xfId="4746"/>
    <cellStyle name="Обычный 3 2 10 3" xfId="1264"/>
    <cellStyle name="Обычный 3 2 10 3 2" xfId="5288"/>
    <cellStyle name="Обычный 3 2 10 4" xfId="2244"/>
    <cellStyle name="Обычный 3 2 10 5" xfId="3250"/>
    <cellStyle name="Обычный 3 2 10 6" xfId="4282"/>
    <cellStyle name="Обычный 3 2 11" xfId="516"/>
    <cellStyle name="Обычный 3 2 11 2" xfId="1496"/>
    <cellStyle name="Обычный 3 2 11 2 2" xfId="5520"/>
    <cellStyle name="Обычный 3 2 11 3" xfId="2476"/>
    <cellStyle name="Обычный 3 2 11 4" xfId="3482"/>
    <cellStyle name="Обычный 3 2 11 5" xfId="4514"/>
    <cellStyle name="Обычный 3 2 12" xfId="982"/>
    <cellStyle name="Обычный 3 2 12 2" xfId="1962"/>
    <cellStyle name="Обычный 3 2 12 2 2" xfId="5986"/>
    <cellStyle name="Обычный 3 2 12 3" xfId="2942"/>
    <cellStyle name="Обычный 3 2 12 4" xfId="3948"/>
    <cellStyle name="Обычный 3 2 12 5" xfId="4980"/>
    <cellStyle name="Обычный 3 2 13" xfId="1008"/>
    <cellStyle name="Обычный 3 2 13 2" xfId="1988"/>
    <cellStyle name="Обычный 3 2 13 2 2" xfId="6012"/>
    <cellStyle name="Обычный 3 2 13 3" xfId="2968"/>
    <cellStyle name="Обычный 3 2 13 4" xfId="3974"/>
    <cellStyle name="Обычный 3 2 13 5" xfId="5006"/>
    <cellStyle name="Обычный 3 2 14" xfId="1032"/>
    <cellStyle name="Обычный 3 2 14 2" xfId="3018"/>
    <cellStyle name="Обычный 3 2 14 3" xfId="5056"/>
    <cellStyle name="Обычный 3 2 15" xfId="2012"/>
    <cellStyle name="Обычный 3 2 15 2" xfId="4000"/>
    <cellStyle name="Обычный 3 2 15 3" xfId="6038"/>
    <cellStyle name="Обычный 3 2 16" xfId="2994"/>
    <cellStyle name="Обычный 3 2 16 2" xfId="5032"/>
    <cellStyle name="Обычный 3 2 17" xfId="4050"/>
    <cellStyle name="Обычный 3 2 2" xfId="78"/>
    <cellStyle name="Обычный 3 2 2 2" xfId="310"/>
    <cellStyle name="Обычный 3 2 2 2 2" xfId="774"/>
    <cellStyle name="Обычный 3 2 2 2 2 2" xfId="1754"/>
    <cellStyle name="Обычный 3 2 2 2 2 2 2" xfId="5778"/>
    <cellStyle name="Обычный 3 2 2 2 2 3" xfId="2734"/>
    <cellStyle name="Обычный 3 2 2 2 2 4" xfId="3740"/>
    <cellStyle name="Обычный 3 2 2 2 2 5" xfId="4772"/>
    <cellStyle name="Обычный 3 2 2 2 3" xfId="1290"/>
    <cellStyle name="Обычный 3 2 2 2 3 2" xfId="5314"/>
    <cellStyle name="Обычный 3 2 2 2 4" xfId="2270"/>
    <cellStyle name="Обычный 3 2 2 2 5" xfId="3276"/>
    <cellStyle name="Обычный 3 2 2 2 6" xfId="4308"/>
    <cellStyle name="Обычный 3 2 2 3" xfId="542"/>
    <cellStyle name="Обычный 3 2 2 3 2" xfId="1522"/>
    <cellStyle name="Обычный 3 2 2 3 2 2" xfId="5546"/>
    <cellStyle name="Обычный 3 2 2 3 3" xfId="2502"/>
    <cellStyle name="Обычный 3 2 2 3 4" xfId="3508"/>
    <cellStyle name="Обычный 3 2 2 3 5" xfId="4540"/>
    <cellStyle name="Обычный 3 2 2 4" xfId="1058"/>
    <cellStyle name="Обычный 3 2 2 4 2" xfId="4026"/>
    <cellStyle name="Обычный 3 2 2 4 3" xfId="6064"/>
    <cellStyle name="Обычный 3 2 2 5" xfId="2038"/>
    <cellStyle name="Обычный 3 2 2 5 2" xfId="5082"/>
    <cellStyle name="Обычный 3 2 2 6" xfId="3044"/>
    <cellStyle name="Обычный 3 2 2 7" xfId="4076"/>
    <cellStyle name="Обычный 3 2 3" xfId="104"/>
    <cellStyle name="Обычный 3 2 3 2" xfId="336"/>
    <cellStyle name="Обычный 3 2 3 2 2" xfId="800"/>
    <cellStyle name="Обычный 3 2 3 2 2 2" xfId="1780"/>
    <cellStyle name="Обычный 3 2 3 2 2 2 2" xfId="5804"/>
    <cellStyle name="Обычный 3 2 3 2 2 3" xfId="2760"/>
    <cellStyle name="Обычный 3 2 3 2 2 4" xfId="3766"/>
    <cellStyle name="Обычный 3 2 3 2 2 5" xfId="4798"/>
    <cellStyle name="Обычный 3 2 3 2 3" xfId="1316"/>
    <cellStyle name="Обычный 3 2 3 2 3 2" xfId="5340"/>
    <cellStyle name="Обычный 3 2 3 2 4" xfId="2296"/>
    <cellStyle name="Обычный 3 2 3 2 5" xfId="3302"/>
    <cellStyle name="Обычный 3 2 3 2 6" xfId="4334"/>
    <cellStyle name="Обычный 3 2 3 3" xfId="568"/>
    <cellStyle name="Обычный 3 2 3 3 2" xfId="1548"/>
    <cellStyle name="Обычный 3 2 3 3 2 2" xfId="5572"/>
    <cellStyle name="Обычный 3 2 3 3 3" xfId="2528"/>
    <cellStyle name="Обычный 3 2 3 3 4" xfId="3534"/>
    <cellStyle name="Обычный 3 2 3 3 5" xfId="4566"/>
    <cellStyle name="Обычный 3 2 3 4" xfId="1084"/>
    <cellStyle name="Обычный 3 2 3 4 2" xfId="5108"/>
    <cellStyle name="Обычный 3 2 3 5" xfId="2064"/>
    <cellStyle name="Обычный 3 2 3 6" xfId="3070"/>
    <cellStyle name="Обычный 3 2 3 7" xfId="4102"/>
    <cellStyle name="Обычный 3 2 4" xfId="130"/>
    <cellStyle name="Обычный 3 2 4 2" xfId="362"/>
    <cellStyle name="Обычный 3 2 4 2 2" xfId="826"/>
    <cellStyle name="Обычный 3 2 4 2 2 2" xfId="1806"/>
    <cellStyle name="Обычный 3 2 4 2 2 2 2" xfId="5830"/>
    <cellStyle name="Обычный 3 2 4 2 2 3" xfId="2786"/>
    <cellStyle name="Обычный 3 2 4 2 2 4" xfId="3792"/>
    <cellStyle name="Обычный 3 2 4 2 2 5" xfId="4824"/>
    <cellStyle name="Обычный 3 2 4 2 3" xfId="1342"/>
    <cellStyle name="Обычный 3 2 4 2 3 2" xfId="5366"/>
    <cellStyle name="Обычный 3 2 4 2 4" xfId="2322"/>
    <cellStyle name="Обычный 3 2 4 2 5" xfId="3328"/>
    <cellStyle name="Обычный 3 2 4 2 6" xfId="4360"/>
    <cellStyle name="Обычный 3 2 4 3" xfId="594"/>
    <cellStyle name="Обычный 3 2 4 3 2" xfId="1574"/>
    <cellStyle name="Обычный 3 2 4 3 2 2" xfId="5598"/>
    <cellStyle name="Обычный 3 2 4 3 3" xfId="2554"/>
    <cellStyle name="Обычный 3 2 4 3 4" xfId="3560"/>
    <cellStyle name="Обычный 3 2 4 3 5" xfId="4592"/>
    <cellStyle name="Обычный 3 2 4 4" xfId="1110"/>
    <cellStyle name="Обычный 3 2 4 4 2" xfId="5134"/>
    <cellStyle name="Обычный 3 2 4 5" xfId="2090"/>
    <cellStyle name="Обычный 3 2 4 6" xfId="3096"/>
    <cellStyle name="Обычный 3 2 4 7" xfId="4128"/>
    <cellStyle name="Обычный 3 2 5" xfId="156"/>
    <cellStyle name="Обычный 3 2 5 2" xfId="388"/>
    <cellStyle name="Обычный 3 2 5 2 2" xfId="852"/>
    <cellStyle name="Обычный 3 2 5 2 2 2" xfId="1832"/>
    <cellStyle name="Обычный 3 2 5 2 2 2 2" xfId="5856"/>
    <cellStyle name="Обычный 3 2 5 2 2 3" xfId="2812"/>
    <cellStyle name="Обычный 3 2 5 2 2 4" xfId="3818"/>
    <cellStyle name="Обычный 3 2 5 2 2 5" xfId="4850"/>
    <cellStyle name="Обычный 3 2 5 2 3" xfId="1368"/>
    <cellStyle name="Обычный 3 2 5 2 3 2" xfId="5392"/>
    <cellStyle name="Обычный 3 2 5 2 4" xfId="2348"/>
    <cellStyle name="Обычный 3 2 5 2 5" xfId="3354"/>
    <cellStyle name="Обычный 3 2 5 2 6" xfId="4386"/>
    <cellStyle name="Обычный 3 2 5 3" xfId="620"/>
    <cellStyle name="Обычный 3 2 5 3 2" xfId="1600"/>
    <cellStyle name="Обычный 3 2 5 3 2 2" xfId="5624"/>
    <cellStyle name="Обычный 3 2 5 3 3" xfId="2580"/>
    <cellStyle name="Обычный 3 2 5 3 4" xfId="3586"/>
    <cellStyle name="Обычный 3 2 5 3 5" xfId="4618"/>
    <cellStyle name="Обычный 3 2 5 4" xfId="1136"/>
    <cellStyle name="Обычный 3 2 5 4 2" xfId="5160"/>
    <cellStyle name="Обычный 3 2 5 5" xfId="2116"/>
    <cellStyle name="Обычный 3 2 5 6" xfId="3122"/>
    <cellStyle name="Обычный 3 2 5 7" xfId="4154"/>
    <cellStyle name="Обычный 3 2 6" xfId="182"/>
    <cellStyle name="Обычный 3 2 6 2" xfId="414"/>
    <cellStyle name="Обычный 3 2 6 2 2" xfId="878"/>
    <cellStyle name="Обычный 3 2 6 2 2 2" xfId="1858"/>
    <cellStyle name="Обычный 3 2 6 2 2 2 2" xfId="5882"/>
    <cellStyle name="Обычный 3 2 6 2 2 3" xfId="2838"/>
    <cellStyle name="Обычный 3 2 6 2 2 4" xfId="3844"/>
    <cellStyle name="Обычный 3 2 6 2 2 5" xfId="4876"/>
    <cellStyle name="Обычный 3 2 6 2 3" xfId="1394"/>
    <cellStyle name="Обычный 3 2 6 2 3 2" xfId="5418"/>
    <cellStyle name="Обычный 3 2 6 2 4" xfId="2374"/>
    <cellStyle name="Обычный 3 2 6 2 5" xfId="3380"/>
    <cellStyle name="Обычный 3 2 6 2 6" xfId="4412"/>
    <cellStyle name="Обычный 3 2 6 3" xfId="646"/>
    <cellStyle name="Обычный 3 2 6 3 2" xfId="1626"/>
    <cellStyle name="Обычный 3 2 6 3 2 2" xfId="5650"/>
    <cellStyle name="Обычный 3 2 6 3 3" xfId="2606"/>
    <cellStyle name="Обычный 3 2 6 3 4" xfId="3612"/>
    <cellStyle name="Обычный 3 2 6 3 5" xfId="4644"/>
    <cellStyle name="Обычный 3 2 6 4" xfId="1162"/>
    <cellStyle name="Обычный 3 2 6 4 2" xfId="5186"/>
    <cellStyle name="Обычный 3 2 6 5" xfId="2142"/>
    <cellStyle name="Обычный 3 2 6 6" xfId="3148"/>
    <cellStyle name="Обычный 3 2 6 7" xfId="4180"/>
    <cellStyle name="Обычный 3 2 7" xfId="208"/>
    <cellStyle name="Обычный 3 2 7 2" xfId="440"/>
    <cellStyle name="Обычный 3 2 7 2 2" xfId="904"/>
    <cellStyle name="Обычный 3 2 7 2 2 2" xfId="1884"/>
    <cellStyle name="Обычный 3 2 7 2 2 2 2" xfId="5908"/>
    <cellStyle name="Обычный 3 2 7 2 2 3" xfId="2864"/>
    <cellStyle name="Обычный 3 2 7 2 2 4" xfId="3870"/>
    <cellStyle name="Обычный 3 2 7 2 2 5" xfId="4902"/>
    <cellStyle name="Обычный 3 2 7 2 3" xfId="1420"/>
    <cellStyle name="Обычный 3 2 7 2 3 2" xfId="5444"/>
    <cellStyle name="Обычный 3 2 7 2 4" xfId="2400"/>
    <cellStyle name="Обычный 3 2 7 2 5" xfId="3406"/>
    <cellStyle name="Обычный 3 2 7 2 6" xfId="4438"/>
    <cellStyle name="Обычный 3 2 7 3" xfId="672"/>
    <cellStyle name="Обычный 3 2 7 3 2" xfId="1652"/>
    <cellStyle name="Обычный 3 2 7 3 2 2" xfId="5676"/>
    <cellStyle name="Обычный 3 2 7 3 3" xfId="2632"/>
    <cellStyle name="Обычный 3 2 7 3 4" xfId="3638"/>
    <cellStyle name="Обычный 3 2 7 3 5" xfId="4670"/>
    <cellStyle name="Обычный 3 2 7 4" xfId="1188"/>
    <cellStyle name="Обычный 3 2 7 4 2" xfId="5212"/>
    <cellStyle name="Обычный 3 2 7 5" xfId="2168"/>
    <cellStyle name="Обычный 3 2 7 6" xfId="3174"/>
    <cellStyle name="Обычный 3 2 7 7" xfId="4206"/>
    <cellStyle name="Обычный 3 2 8" xfId="234"/>
    <cellStyle name="Обычный 3 2 8 2" xfId="466"/>
    <cellStyle name="Обычный 3 2 8 2 2" xfId="930"/>
    <cellStyle name="Обычный 3 2 8 2 2 2" xfId="1910"/>
    <cellStyle name="Обычный 3 2 8 2 2 2 2" xfId="5934"/>
    <cellStyle name="Обычный 3 2 8 2 2 3" xfId="2890"/>
    <cellStyle name="Обычный 3 2 8 2 2 4" xfId="3896"/>
    <cellStyle name="Обычный 3 2 8 2 2 5" xfId="4928"/>
    <cellStyle name="Обычный 3 2 8 2 3" xfId="1446"/>
    <cellStyle name="Обычный 3 2 8 2 3 2" xfId="5470"/>
    <cellStyle name="Обычный 3 2 8 2 4" xfId="2426"/>
    <cellStyle name="Обычный 3 2 8 2 5" xfId="3432"/>
    <cellStyle name="Обычный 3 2 8 2 6" xfId="4464"/>
    <cellStyle name="Обычный 3 2 8 3" xfId="698"/>
    <cellStyle name="Обычный 3 2 8 3 2" xfId="1678"/>
    <cellStyle name="Обычный 3 2 8 3 2 2" xfId="5702"/>
    <cellStyle name="Обычный 3 2 8 3 3" xfId="2658"/>
    <cellStyle name="Обычный 3 2 8 3 4" xfId="3664"/>
    <cellStyle name="Обычный 3 2 8 3 5" xfId="4696"/>
    <cellStyle name="Обычный 3 2 8 4" xfId="1214"/>
    <cellStyle name="Обычный 3 2 8 4 2" xfId="5238"/>
    <cellStyle name="Обычный 3 2 8 5" xfId="2194"/>
    <cellStyle name="Обычный 3 2 8 6" xfId="3200"/>
    <cellStyle name="Обычный 3 2 8 7" xfId="4232"/>
    <cellStyle name="Обычный 3 2 9" xfId="260"/>
    <cellStyle name="Обычный 3 2 9 2" xfId="492"/>
    <cellStyle name="Обычный 3 2 9 2 2" xfId="956"/>
    <cellStyle name="Обычный 3 2 9 2 2 2" xfId="1936"/>
    <cellStyle name="Обычный 3 2 9 2 2 2 2" xfId="5960"/>
    <cellStyle name="Обычный 3 2 9 2 2 3" xfId="2916"/>
    <cellStyle name="Обычный 3 2 9 2 2 4" xfId="3922"/>
    <cellStyle name="Обычный 3 2 9 2 2 5" xfId="4954"/>
    <cellStyle name="Обычный 3 2 9 2 3" xfId="1472"/>
    <cellStyle name="Обычный 3 2 9 2 3 2" xfId="5496"/>
    <cellStyle name="Обычный 3 2 9 2 4" xfId="2452"/>
    <cellStyle name="Обычный 3 2 9 2 5" xfId="3458"/>
    <cellStyle name="Обычный 3 2 9 2 6" xfId="4490"/>
    <cellStyle name="Обычный 3 2 9 3" xfId="724"/>
    <cellStyle name="Обычный 3 2 9 3 2" xfId="1704"/>
    <cellStyle name="Обычный 3 2 9 3 2 2" xfId="5728"/>
    <cellStyle name="Обычный 3 2 9 3 3" xfId="2684"/>
    <cellStyle name="Обычный 3 2 9 3 4" xfId="3690"/>
    <cellStyle name="Обычный 3 2 9 3 5" xfId="4722"/>
    <cellStyle name="Обычный 3 2 9 4" xfId="1240"/>
    <cellStyle name="Обычный 3 2 9 4 2" xfId="5264"/>
    <cellStyle name="Обычный 3 2 9 5" xfId="2220"/>
    <cellStyle name="Обычный 3 2 9 6" xfId="3226"/>
    <cellStyle name="Обычный 3 2 9 7" xfId="4258"/>
    <cellStyle name="Обычный 3 20" xfId="230"/>
    <cellStyle name="Обычный 3 20 2" xfId="462"/>
    <cellStyle name="Обычный 3 20 2 2" xfId="926"/>
    <cellStyle name="Обычный 3 20 2 2 2" xfId="1906"/>
    <cellStyle name="Обычный 3 20 2 2 2 2" xfId="5930"/>
    <cellStyle name="Обычный 3 20 2 2 3" xfId="2886"/>
    <cellStyle name="Обычный 3 20 2 2 4" xfId="3892"/>
    <cellStyle name="Обычный 3 20 2 2 5" xfId="4924"/>
    <cellStyle name="Обычный 3 20 2 3" xfId="1442"/>
    <cellStyle name="Обычный 3 20 2 3 2" xfId="5466"/>
    <cellStyle name="Обычный 3 20 2 4" xfId="2422"/>
    <cellStyle name="Обычный 3 20 2 5" xfId="3428"/>
    <cellStyle name="Обычный 3 20 2 6" xfId="4460"/>
    <cellStyle name="Обычный 3 20 3" xfId="694"/>
    <cellStyle name="Обычный 3 20 3 2" xfId="1674"/>
    <cellStyle name="Обычный 3 20 3 2 2" xfId="5698"/>
    <cellStyle name="Обычный 3 20 3 3" xfId="2654"/>
    <cellStyle name="Обычный 3 20 3 4" xfId="3660"/>
    <cellStyle name="Обычный 3 20 3 5" xfId="4692"/>
    <cellStyle name="Обычный 3 20 4" xfId="1210"/>
    <cellStyle name="Обычный 3 20 4 2" xfId="5234"/>
    <cellStyle name="Обычный 3 20 5" xfId="2190"/>
    <cellStyle name="Обычный 3 20 6" xfId="3196"/>
    <cellStyle name="Обычный 3 20 7" xfId="4228"/>
    <cellStyle name="Обычный 3 21" xfId="256"/>
    <cellStyle name="Обычный 3 21 2" xfId="488"/>
    <cellStyle name="Обычный 3 21 2 2" xfId="952"/>
    <cellStyle name="Обычный 3 21 2 2 2" xfId="1932"/>
    <cellStyle name="Обычный 3 21 2 2 2 2" xfId="5956"/>
    <cellStyle name="Обычный 3 21 2 2 3" xfId="2912"/>
    <cellStyle name="Обычный 3 21 2 2 4" xfId="3918"/>
    <cellStyle name="Обычный 3 21 2 2 5" xfId="4950"/>
    <cellStyle name="Обычный 3 21 2 3" xfId="1468"/>
    <cellStyle name="Обычный 3 21 2 3 2" xfId="5492"/>
    <cellStyle name="Обычный 3 21 2 4" xfId="2448"/>
    <cellStyle name="Обычный 3 21 2 5" xfId="3454"/>
    <cellStyle name="Обычный 3 21 2 6" xfId="4486"/>
    <cellStyle name="Обычный 3 21 3" xfId="720"/>
    <cellStyle name="Обычный 3 21 3 2" xfId="1700"/>
    <cellStyle name="Обычный 3 21 3 2 2" xfId="5724"/>
    <cellStyle name="Обычный 3 21 3 3" xfId="2680"/>
    <cellStyle name="Обычный 3 21 3 4" xfId="3686"/>
    <cellStyle name="Обычный 3 21 3 5" xfId="4718"/>
    <cellStyle name="Обычный 3 21 4" xfId="1236"/>
    <cellStyle name="Обычный 3 21 4 2" xfId="5260"/>
    <cellStyle name="Обычный 3 21 5" xfId="2216"/>
    <cellStyle name="Обычный 3 21 6" xfId="3222"/>
    <cellStyle name="Обычный 3 21 7" xfId="4254"/>
    <cellStyle name="Обычный 3 22" xfId="282"/>
    <cellStyle name="Обычный 3 22 2" xfId="746"/>
    <cellStyle name="Обычный 3 22 2 2" xfId="1726"/>
    <cellStyle name="Обычный 3 22 2 2 2" xfId="5750"/>
    <cellStyle name="Обычный 3 22 2 3" xfId="2706"/>
    <cellStyle name="Обычный 3 22 2 4" xfId="3712"/>
    <cellStyle name="Обычный 3 22 2 5" xfId="4744"/>
    <cellStyle name="Обычный 3 22 3" xfId="1262"/>
    <cellStyle name="Обычный 3 22 3 2" xfId="5286"/>
    <cellStyle name="Обычный 3 22 4" xfId="2242"/>
    <cellStyle name="Обычный 3 22 5" xfId="3248"/>
    <cellStyle name="Обычный 3 22 6" xfId="4280"/>
    <cellStyle name="Обычный 3 23" xfId="514"/>
    <cellStyle name="Обычный 3 23 2" xfId="1494"/>
    <cellStyle name="Обычный 3 23 2 2" xfId="5518"/>
    <cellStyle name="Обычный 3 23 3" xfId="2474"/>
    <cellStyle name="Обычный 3 23 4" xfId="3480"/>
    <cellStyle name="Обычный 3 23 5" xfId="4512"/>
    <cellStyle name="Обычный 3 24" xfId="978"/>
    <cellStyle name="Обычный 3 24 2" xfId="1958"/>
    <cellStyle name="Обычный 3 24 2 2" xfId="5982"/>
    <cellStyle name="Обычный 3 24 3" xfId="2938"/>
    <cellStyle name="Обычный 3 24 4" xfId="3944"/>
    <cellStyle name="Обычный 3 24 5" xfId="4976"/>
    <cellStyle name="Обычный 3 25" xfId="1004"/>
    <cellStyle name="Обычный 3 25 2" xfId="1984"/>
    <cellStyle name="Обычный 3 25 2 2" xfId="6008"/>
    <cellStyle name="Обычный 3 25 3" xfId="2964"/>
    <cellStyle name="Обычный 3 25 4" xfId="3970"/>
    <cellStyle name="Обычный 3 25 5" xfId="5002"/>
    <cellStyle name="Обычный 3 26" xfId="1030"/>
    <cellStyle name="Обычный 3 26 2" xfId="3016"/>
    <cellStyle name="Обычный 3 26 3" xfId="5054"/>
    <cellStyle name="Обычный 3 27" xfId="2010"/>
    <cellStyle name="Обычный 3 27 2" xfId="3996"/>
    <cellStyle name="Обычный 3 27 3" xfId="6034"/>
    <cellStyle name="Обычный 3 28" xfId="2990"/>
    <cellStyle name="Обычный 3 28 2" xfId="5028"/>
    <cellStyle name="Обычный 3 29" xfId="4048"/>
    <cellStyle name="Обычный 3 3" xfId="51"/>
    <cellStyle name="Обычный 3 3 10" xfId="286"/>
    <cellStyle name="Обычный 3 3 10 2" xfId="750"/>
    <cellStyle name="Обычный 3 3 10 2 2" xfId="1730"/>
    <cellStyle name="Обычный 3 3 10 2 2 2" xfId="5754"/>
    <cellStyle name="Обычный 3 3 10 2 3" xfId="2710"/>
    <cellStyle name="Обычный 3 3 10 2 4" xfId="3716"/>
    <cellStyle name="Обычный 3 3 10 2 5" xfId="4748"/>
    <cellStyle name="Обычный 3 3 10 3" xfId="1266"/>
    <cellStyle name="Обычный 3 3 10 3 2" xfId="5290"/>
    <cellStyle name="Обычный 3 3 10 4" xfId="2246"/>
    <cellStyle name="Обычный 3 3 10 5" xfId="3252"/>
    <cellStyle name="Обычный 3 3 10 6" xfId="4284"/>
    <cellStyle name="Обычный 3 3 11" xfId="518"/>
    <cellStyle name="Обычный 3 3 11 2" xfId="1498"/>
    <cellStyle name="Обычный 3 3 11 2 2" xfId="5522"/>
    <cellStyle name="Обычный 3 3 11 3" xfId="2478"/>
    <cellStyle name="Обычный 3 3 11 4" xfId="3484"/>
    <cellStyle name="Обычный 3 3 11 5" xfId="4516"/>
    <cellStyle name="Обычный 3 3 12" xfId="984"/>
    <cellStyle name="Обычный 3 3 12 2" xfId="1964"/>
    <cellStyle name="Обычный 3 3 12 2 2" xfId="5988"/>
    <cellStyle name="Обычный 3 3 12 3" xfId="2944"/>
    <cellStyle name="Обычный 3 3 12 4" xfId="3950"/>
    <cellStyle name="Обычный 3 3 12 5" xfId="4982"/>
    <cellStyle name="Обычный 3 3 13" xfId="1010"/>
    <cellStyle name="Обычный 3 3 13 2" xfId="1990"/>
    <cellStyle name="Обычный 3 3 13 2 2" xfId="6014"/>
    <cellStyle name="Обычный 3 3 13 3" xfId="2970"/>
    <cellStyle name="Обычный 3 3 13 4" xfId="3976"/>
    <cellStyle name="Обычный 3 3 13 5" xfId="5008"/>
    <cellStyle name="Обычный 3 3 14" xfId="1034"/>
    <cellStyle name="Обычный 3 3 14 2" xfId="3020"/>
    <cellStyle name="Обычный 3 3 14 3" xfId="5058"/>
    <cellStyle name="Обычный 3 3 15" xfId="2014"/>
    <cellStyle name="Обычный 3 3 15 2" xfId="4002"/>
    <cellStyle name="Обычный 3 3 15 3" xfId="6040"/>
    <cellStyle name="Обычный 3 3 16" xfId="2996"/>
    <cellStyle name="Обычный 3 3 16 2" xfId="5034"/>
    <cellStyle name="Обычный 3 3 17" xfId="4052"/>
    <cellStyle name="Обычный 3 3 2" xfId="80"/>
    <cellStyle name="Обычный 3 3 2 2" xfId="312"/>
    <cellStyle name="Обычный 3 3 2 2 2" xfId="776"/>
    <cellStyle name="Обычный 3 3 2 2 2 2" xfId="1756"/>
    <cellStyle name="Обычный 3 3 2 2 2 2 2" xfId="5780"/>
    <cellStyle name="Обычный 3 3 2 2 2 3" xfId="2736"/>
    <cellStyle name="Обычный 3 3 2 2 2 4" xfId="3742"/>
    <cellStyle name="Обычный 3 3 2 2 2 5" xfId="4774"/>
    <cellStyle name="Обычный 3 3 2 2 3" xfId="1292"/>
    <cellStyle name="Обычный 3 3 2 2 3 2" xfId="5316"/>
    <cellStyle name="Обычный 3 3 2 2 4" xfId="2272"/>
    <cellStyle name="Обычный 3 3 2 2 5" xfId="3278"/>
    <cellStyle name="Обычный 3 3 2 2 6" xfId="4310"/>
    <cellStyle name="Обычный 3 3 2 3" xfId="544"/>
    <cellStyle name="Обычный 3 3 2 3 2" xfId="1524"/>
    <cellStyle name="Обычный 3 3 2 3 2 2" xfId="5548"/>
    <cellStyle name="Обычный 3 3 2 3 3" xfId="2504"/>
    <cellStyle name="Обычный 3 3 2 3 4" xfId="3510"/>
    <cellStyle name="Обычный 3 3 2 3 5" xfId="4542"/>
    <cellStyle name="Обычный 3 3 2 4" xfId="1060"/>
    <cellStyle name="Обычный 3 3 2 4 2" xfId="4028"/>
    <cellStyle name="Обычный 3 3 2 4 3" xfId="6066"/>
    <cellStyle name="Обычный 3 3 2 5" xfId="2040"/>
    <cellStyle name="Обычный 3 3 2 5 2" xfId="5084"/>
    <cellStyle name="Обычный 3 3 2 6" xfId="3046"/>
    <cellStyle name="Обычный 3 3 2 7" xfId="4078"/>
    <cellStyle name="Обычный 3 3 3" xfId="106"/>
    <cellStyle name="Обычный 3 3 3 2" xfId="338"/>
    <cellStyle name="Обычный 3 3 3 2 2" xfId="802"/>
    <cellStyle name="Обычный 3 3 3 2 2 2" xfId="1782"/>
    <cellStyle name="Обычный 3 3 3 2 2 2 2" xfId="5806"/>
    <cellStyle name="Обычный 3 3 3 2 2 3" xfId="2762"/>
    <cellStyle name="Обычный 3 3 3 2 2 4" xfId="3768"/>
    <cellStyle name="Обычный 3 3 3 2 2 5" xfId="4800"/>
    <cellStyle name="Обычный 3 3 3 2 3" xfId="1318"/>
    <cellStyle name="Обычный 3 3 3 2 3 2" xfId="5342"/>
    <cellStyle name="Обычный 3 3 3 2 4" xfId="2298"/>
    <cellStyle name="Обычный 3 3 3 2 5" xfId="3304"/>
    <cellStyle name="Обычный 3 3 3 2 6" xfId="4336"/>
    <cellStyle name="Обычный 3 3 3 3" xfId="570"/>
    <cellStyle name="Обычный 3 3 3 3 2" xfId="1550"/>
    <cellStyle name="Обычный 3 3 3 3 2 2" xfId="5574"/>
    <cellStyle name="Обычный 3 3 3 3 3" xfId="2530"/>
    <cellStyle name="Обычный 3 3 3 3 4" xfId="3536"/>
    <cellStyle name="Обычный 3 3 3 3 5" xfId="4568"/>
    <cellStyle name="Обычный 3 3 3 4" xfId="1086"/>
    <cellStyle name="Обычный 3 3 3 4 2" xfId="5110"/>
    <cellStyle name="Обычный 3 3 3 5" xfId="2066"/>
    <cellStyle name="Обычный 3 3 3 6" xfId="3072"/>
    <cellStyle name="Обычный 3 3 3 7" xfId="4104"/>
    <cellStyle name="Обычный 3 3 4" xfId="132"/>
    <cellStyle name="Обычный 3 3 4 2" xfId="364"/>
    <cellStyle name="Обычный 3 3 4 2 2" xfId="828"/>
    <cellStyle name="Обычный 3 3 4 2 2 2" xfId="1808"/>
    <cellStyle name="Обычный 3 3 4 2 2 2 2" xfId="5832"/>
    <cellStyle name="Обычный 3 3 4 2 2 3" xfId="2788"/>
    <cellStyle name="Обычный 3 3 4 2 2 4" xfId="3794"/>
    <cellStyle name="Обычный 3 3 4 2 2 5" xfId="4826"/>
    <cellStyle name="Обычный 3 3 4 2 3" xfId="1344"/>
    <cellStyle name="Обычный 3 3 4 2 3 2" xfId="5368"/>
    <cellStyle name="Обычный 3 3 4 2 4" xfId="2324"/>
    <cellStyle name="Обычный 3 3 4 2 5" xfId="3330"/>
    <cellStyle name="Обычный 3 3 4 2 6" xfId="4362"/>
    <cellStyle name="Обычный 3 3 4 3" xfId="596"/>
    <cellStyle name="Обычный 3 3 4 3 2" xfId="1576"/>
    <cellStyle name="Обычный 3 3 4 3 2 2" xfId="5600"/>
    <cellStyle name="Обычный 3 3 4 3 3" xfId="2556"/>
    <cellStyle name="Обычный 3 3 4 3 4" xfId="3562"/>
    <cellStyle name="Обычный 3 3 4 3 5" xfId="4594"/>
    <cellStyle name="Обычный 3 3 4 4" xfId="1112"/>
    <cellStyle name="Обычный 3 3 4 4 2" xfId="5136"/>
    <cellStyle name="Обычный 3 3 4 5" xfId="2092"/>
    <cellStyle name="Обычный 3 3 4 6" xfId="3098"/>
    <cellStyle name="Обычный 3 3 4 7" xfId="4130"/>
    <cellStyle name="Обычный 3 3 5" xfId="158"/>
    <cellStyle name="Обычный 3 3 5 2" xfId="390"/>
    <cellStyle name="Обычный 3 3 5 2 2" xfId="854"/>
    <cellStyle name="Обычный 3 3 5 2 2 2" xfId="1834"/>
    <cellStyle name="Обычный 3 3 5 2 2 2 2" xfId="5858"/>
    <cellStyle name="Обычный 3 3 5 2 2 3" xfId="2814"/>
    <cellStyle name="Обычный 3 3 5 2 2 4" xfId="3820"/>
    <cellStyle name="Обычный 3 3 5 2 2 5" xfId="4852"/>
    <cellStyle name="Обычный 3 3 5 2 3" xfId="1370"/>
    <cellStyle name="Обычный 3 3 5 2 3 2" xfId="5394"/>
    <cellStyle name="Обычный 3 3 5 2 4" xfId="2350"/>
    <cellStyle name="Обычный 3 3 5 2 5" xfId="3356"/>
    <cellStyle name="Обычный 3 3 5 2 6" xfId="4388"/>
    <cellStyle name="Обычный 3 3 5 3" xfId="622"/>
    <cellStyle name="Обычный 3 3 5 3 2" xfId="1602"/>
    <cellStyle name="Обычный 3 3 5 3 2 2" xfId="5626"/>
    <cellStyle name="Обычный 3 3 5 3 3" xfId="2582"/>
    <cellStyle name="Обычный 3 3 5 3 4" xfId="3588"/>
    <cellStyle name="Обычный 3 3 5 3 5" xfId="4620"/>
    <cellStyle name="Обычный 3 3 5 4" xfId="1138"/>
    <cellStyle name="Обычный 3 3 5 4 2" xfId="5162"/>
    <cellStyle name="Обычный 3 3 5 5" xfId="2118"/>
    <cellStyle name="Обычный 3 3 5 6" xfId="3124"/>
    <cellStyle name="Обычный 3 3 5 7" xfId="4156"/>
    <cellStyle name="Обычный 3 3 6" xfId="184"/>
    <cellStyle name="Обычный 3 3 6 2" xfId="416"/>
    <cellStyle name="Обычный 3 3 6 2 2" xfId="880"/>
    <cellStyle name="Обычный 3 3 6 2 2 2" xfId="1860"/>
    <cellStyle name="Обычный 3 3 6 2 2 2 2" xfId="5884"/>
    <cellStyle name="Обычный 3 3 6 2 2 3" xfId="2840"/>
    <cellStyle name="Обычный 3 3 6 2 2 4" xfId="3846"/>
    <cellStyle name="Обычный 3 3 6 2 2 5" xfId="4878"/>
    <cellStyle name="Обычный 3 3 6 2 3" xfId="1396"/>
    <cellStyle name="Обычный 3 3 6 2 3 2" xfId="5420"/>
    <cellStyle name="Обычный 3 3 6 2 4" xfId="2376"/>
    <cellStyle name="Обычный 3 3 6 2 5" xfId="3382"/>
    <cellStyle name="Обычный 3 3 6 2 6" xfId="4414"/>
    <cellStyle name="Обычный 3 3 6 3" xfId="648"/>
    <cellStyle name="Обычный 3 3 6 3 2" xfId="1628"/>
    <cellStyle name="Обычный 3 3 6 3 2 2" xfId="5652"/>
    <cellStyle name="Обычный 3 3 6 3 3" xfId="2608"/>
    <cellStyle name="Обычный 3 3 6 3 4" xfId="3614"/>
    <cellStyle name="Обычный 3 3 6 3 5" xfId="4646"/>
    <cellStyle name="Обычный 3 3 6 4" xfId="1164"/>
    <cellStyle name="Обычный 3 3 6 4 2" xfId="5188"/>
    <cellStyle name="Обычный 3 3 6 5" xfId="2144"/>
    <cellStyle name="Обычный 3 3 6 6" xfId="3150"/>
    <cellStyle name="Обычный 3 3 6 7" xfId="4182"/>
    <cellStyle name="Обычный 3 3 7" xfId="210"/>
    <cellStyle name="Обычный 3 3 7 2" xfId="442"/>
    <cellStyle name="Обычный 3 3 7 2 2" xfId="906"/>
    <cellStyle name="Обычный 3 3 7 2 2 2" xfId="1886"/>
    <cellStyle name="Обычный 3 3 7 2 2 2 2" xfId="5910"/>
    <cellStyle name="Обычный 3 3 7 2 2 3" xfId="2866"/>
    <cellStyle name="Обычный 3 3 7 2 2 4" xfId="3872"/>
    <cellStyle name="Обычный 3 3 7 2 2 5" xfId="4904"/>
    <cellStyle name="Обычный 3 3 7 2 3" xfId="1422"/>
    <cellStyle name="Обычный 3 3 7 2 3 2" xfId="5446"/>
    <cellStyle name="Обычный 3 3 7 2 4" xfId="2402"/>
    <cellStyle name="Обычный 3 3 7 2 5" xfId="3408"/>
    <cellStyle name="Обычный 3 3 7 2 6" xfId="4440"/>
    <cellStyle name="Обычный 3 3 7 3" xfId="674"/>
    <cellStyle name="Обычный 3 3 7 3 2" xfId="1654"/>
    <cellStyle name="Обычный 3 3 7 3 2 2" xfId="5678"/>
    <cellStyle name="Обычный 3 3 7 3 3" xfId="2634"/>
    <cellStyle name="Обычный 3 3 7 3 4" xfId="3640"/>
    <cellStyle name="Обычный 3 3 7 3 5" xfId="4672"/>
    <cellStyle name="Обычный 3 3 7 4" xfId="1190"/>
    <cellStyle name="Обычный 3 3 7 4 2" xfId="5214"/>
    <cellStyle name="Обычный 3 3 7 5" xfId="2170"/>
    <cellStyle name="Обычный 3 3 7 6" xfId="3176"/>
    <cellStyle name="Обычный 3 3 7 7" xfId="4208"/>
    <cellStyle name="Обычный 3 3 8" xfId="236"/>
    <cellStyle name="Обычный 3 3 8 2" xfId="468"/>
    <cellStyle name="Обычный 3 3 8 2 2" xfId="932"/>
    <cellStyle name="Обычный 3 3 8 2 2 2" xfId="1912"/>
    <cellStyle name="Обычный 3 3 8 2 2 2 2" xfId="5936"/>
    <cellStyle name="Обычный 3 3 8 2 2 3" xfId="2892"/>
    <cellStyle name="Обычный 3 3 8 2 2 4" xfId="3898"/>
    <cellStyle name="Обычный 3 3 8 2 2 5" xfId="4930"/>
    <cellStyle name="Обычный 3 3 8 2 3" xfId="1448"/>
    <cellStyle name="Обычный 3 3 8 2 3 2" xfId="5472"/>
    <cellStyle name="Обычный 3 3 8 2 4" xfId="2428"/>
    <cellStyle name="Обычный 3 3 8 2 5" xfId="3434"/>
    <cellStyle name="Обычный 3 3 8 2 6" xfId="4466"/>
    <cellStyle name="Обычный 3 3 8 3" xfId="700"/>
    <cellStyle name="Обычный 3 3 8 3 2" xfId="1680"/>
    <cellStyle name="Обычный 3 3 8 3 2 2" xfId="5704"/>
    <cellStyle name="Обычный 3 3 8 3 3" xfId="2660"/>
    <cellStyle name="Обычный 3 3 8 3 4" xfId="3666"/>
    <cellStyle name="Обычный 3 3 8 3 5" xfId="4698"/>
    <cellStyle name="Обычный 3 3 8 4" xfId="1216"/>
    <cellStyle name="Обычный 3 3 8 4 2" xfId="5240"/>
    <cellStyle name="Обычный 3 3 8 5" xfId="2196"/>
    <cellStyle name="Обычный 3 3 8 6" xfId="3202"/>
    <cellStyle name="Обычный 3 3 8 7" xfId="4234"/>
    <cellStyle name="Обычный 3 3 9" xfId="262"/>
    <cellStyle name="Обычный 3 3 9 2" xfId="494"/>
    <cellStyle name="Обычный 3 3 9 2 2" xfId="958"/>
    <cellStyle name="Обычный 3 3 9 2 2 2" xfId="1938"/>
    <cellStyle name="Обычный 3 3 9 2 2 2 2" xfId="5962"/>
    <cellStyle name="Обычный 3 3 9 2 2 3" xfId="2918"/>
    <cellStyle name="Обычный 3 3 9 2 2 4" xfId="3924"/>
    <cellStyle name="Обычный 3 3 9 2 2 5" xfId="4956"/>
    <cellStyle name="Обычный 3 3 9 2 3" xfId="1474"/>
    <cellStyle name="Обычный 3 3 9 2 3 2" xfId="5498"/>
    <cellStyle name="Обычный 3 3 9 2 4" xfId="2454"/>
    <cellStyle name="Обычный 3 3 9 2 5" xfId="3460"/>
    <cellStyle name="Обычный 3 3 9 2 6" xfId="4492"/>
    <cellStyle name="Обычный 3 3 9 3" xfId="726"/>
    <cellStyle name="Обычный 3 3 9 3 2" xfId="1706"/>
    <cellStyle name="Обычный 3 3 9 3 2 2" xfId="5730"/>
    <cellStyle name="Обычный 3 3 9 3 3" xfId="2686"/>
    <cellStyle name="Обычный 3 3 9 3 4" xfId="3692"/>
    <cellStyle name="Обычный 3 3 9 3 5" xfId="4724"/>
    <cellStyle name="Обычный 3 3 9 4" xfId="1242"/>
    <cellStyle name="Обычный 3 3 9 4 2" xfId="5266"/>
    <cellStyle name="Обычный 3 3 9 5" xfId="2222"/>
    <cellStyle name="Обычный 3 3 9 6" xfId="3228"/>
    <cellStyle name="Обычный 3 3 9 7" xfId="4260"/>
    <cellStyle name="Обычный 3 4" xfId="53"/>
    <cellStyle name="Обычный 3 4 10" xfId="288"/>
    <cellStyle name="Обычный 3 4 10 2" xfId="752"/>
    <cellStyle name="Обычный 3 4 10 2 2" xfId="1732"/>
    <cellStyle name="Обычный 3 4 10 2 2 2" xfId="5756"/>
    <cellStyle name="Обычный 3 4 10 2 3" xfId="2712"/>
    <cellStyle name="Обычный 3 4 10 2 4" xfId="3718"/>
    <cellStyle name="Обычный 3 4 10 2 5" xfId="4750"/>
    <cellStyle name="Обычный 3 4 10 3" xfId="1268"/>
    <cellStyle name="Обычный 3 4 10 3 2" xfId="5292"/>
    <cellStyle name="Обычный 3 4 10 4" xfId="2248"/>
    <cellStyle name="Обычный 3 4 10 5" xfId="3254"/>
    <cellStyle name="Обычный 3 4 10 6" xfId="4286"/>
    <cellStyle name="Обычный 3 4 11" xfId="520"/>
    <cellStyle name="Обычный 3 4 11 2" xfId="1500"/>
    <cellStyle name="Обычный 3 4 11 2 2" xfId="5524"/>
    <cellStyle name="Обычный 3 4 11 3" xfId="2480"/>
    <cellStyle name="Обычный 3 4 11 4" xfId="3486"/>
    <cellStyle name="Обычный 3 4 11 5" xfId="4518"/>
    <cellStyle name="Обычный 3 4 12" xfId="986"/>
    <cellStyle name="Обычный 3 4 12 2" xfId="1966"/>
    <cellStyle name="Обычный 3 4 12 2 2" xfId="5990"/>
    <cellStyle name="Обычный 3 4 12 3" xfId="2946"/>
    <cellStyle name="Обычный 3 4 12 4" xfId="3952"/>
    <cellStyle name="Обычный 3 4 12 5" xfId="4984"/>
    <cellStyle name="Обычный 3 4 13" xfId="1012"/>
    <cellStyle name="Обычный 3 4 13 2" xfId="1992"/>
    <cellStyle name="Обычный 3 4 13 2 2" xfId="6016"/>
    <cellStyle name="Обычный 3 4 13 3" xfId="2972"/>
    <cellStyle name="Обычный 3 4 13 4" xfId="3978"/>
    <cellStyle name="Обычный 3 4 13 5" xfId="5010"/>
    <cellStyle name="Обычный 3 4 14" xfId="1036"/>
    <cellStyle name="Обычный 3 4 14 2" xfId="3022"/>
    <cellStyle name="Обычный 3 4 14 3" xfId="5060"/>
    <cellStyle name="Обычный 3 4 15" xfId="2016"/>
    <cellStyle name="Обычный 3 4 15 2" xfId="4004"/>
    <cellStyle name="Обычный 3 4 15 3" xfId="6042"/>
    <cellStyle name="Обычный 3 4 16" xfId="2998"/>
    <cellStyle name="Обычный 3 4 16 2" xfId="5036"/>
    <cellStyle name="Обычный 3 4 17" xfId="4054"/>
    <cellStyle name="Обычный 3 4 2" xfId="82"/>
    <cellStyle name="Обычный 3 4 2 2" xfId="314"/>
    <cellStyle name="Обычный 3 4 2 2 2" xfId="778"/>
    <cellStyle name="Обычный 3 4 2 2 2 2" xfId="1758"/>
    <cellStyle name="Обычный 3 4 2 2 2 2 2" xfId="5782"/>
    <cellStyle name="Обычный 3 4 2 2 2 3" xfId="2738"/>
    <cellStyle name="Обычный 3 4 2 2 2 4" xfId="3744"/>
    <cellStyle name="Обычный 3 4 2 2 2 5" xfId="4776"/>
    <cellStyle name="Обычный 3 4 2 2 3" xfId="1294"/>
    <cellStyle name="Обычный 3 4 2 2 3 2" xfId="5318"/>
    <cellStyle name="Обычный 3 4 2 2 4" xfId="2274"/>
    <cellStyle name="Обычный 3 4 2 2 5" xfId="3280"/>
    <cellStyle name="Обычный 3 4 2 2 6" xfId="4312"/>
    <cellStyle name="Обычный 3 4 2 3" xfId="546"/>
    <cellStyle name="Обычный 3 4 2 3 2" xfId="1526"/>
    <cellStyle name="Обычный 3 4 2 3 2 2" xfId="5550"/>
    <cellStyle name="Обычный 3 4 2 3 3" xfId="2506"/>
    <cellStyle name="Обычный 3 4 2 3 4" xfId="3512"/>
    <cellStyle name="Обычный 3 4 2 3 5" xfId="4544"/>
    <cellStyle name="Обычный 3 4 2 4" xfId="1062"/>
    <cellStyle name="Обычный 3 4 2 4 2" xfId="4030"/>
    <cellStyle name="Обычный 3 4 2 4 3" xfId="6068"/>
    <cellStyle name="Обычный 3 4 2 5" xfId="2042"/>
    <cellStyle name="Обычный 3 4 2 5 2" xfId="5086"/>
    <cellStyle name="Обычный 3 4 2 6" xfId="3048"/>
    <cellStyle name="Обычный 3 4 2 7" xfId="4080"/>
    <cellStyle name="Обычный 3 4 3" xfId="108"/>
    <cellStyle name="Обычный 3 4 3 2" xfId="340"/>
    <cellStyle name="Обычный 3 4 3 2 2" xfId="804"/>
    <cellStyle name="Обычный 3 4 3 2 2 2" xfId="1784"/>
    <cellStyle name="Обычный 3 4 3 2 2 2 2" xfId="5808"/>
    <cellStyle name="Обычный 3 4 3 2 2 3" xfId="2764"/>
    <cellStyle name="Обычный 3 4 3 2 2 4" xfId="3770"/>
    <cellStyle name="Обычный 3 4 3 2 2 5" xfId="4802"/>
    <cellStyle name="Обычный 3 4 3 2 3" xfId="1320"/>
    <cellStyle name="Обычный 3 4 3 2 3 2" xfId="5344"/>
    <cellStyle name="Обычный 3 4 3 2 4" xfId="2300"/>
    <cellStyle name="Обычный 3 4 3 2 5" xfId="3306"/>
    <cellStyle name="Обычный 3 4 3 2 6" xfId="4338"/>
    <cellStyle name="Обычный 3 4 3 3" xfId="572"/>
    <cellStyle name="Обычный 3 4 3 3 2" xfId="1552"/>
    <cellStyle name="Обычный 3 4 3 3 2 2" xfId="5576"/>
    <cellStyle name="Обычный 3 4 3 3 3" xfId="2532"/>
    <cellStyle name="Обычный 3 4 3 3 4" xfId="3538"/>
    <cellStyle name="Обычный 3 4 3 3 5" xfId="4570"/>
    <cellStyle name="Обычный 3 4 3 4" xfId="1088"/>
    <cellStyle name="Обычный 3 4 3 4 2" xfId="5112"/>
    <cellStyle name="Обычный 3 4 3 5" xfId="2068"/>
    <cellStyle name="Обычный 3 4 3 6" xfId="3074"/>
    <cellStyle name="Обычный 3 4 3 7" xfId="4106"/>
    <cellStyle name="Обычный 3 4 4" xfId="134"/>
    <cellStyle name="Обычный 3 4 4 2" xfId="366"/>
    <cellStyle name="Обычный 3 4 4 2 2" xfId="830"/>
    <cellStyle name="Обычный 3 4 4 2 2 2" xfId="1810"/>
    <cellStyle name="Обычный 3 4 4 2 2 2 2" xfId="5834"/>
    <cellStyle name="Обычный 3 4 4 2 2 3" xfId="2790"/>
    <cellStyle name="Обычный 3 4 4 2 2 4" xfId="3796"/>
    <cellStyle name="Обычный 3 4 4 2 2 5" xfId="4828"/>
    <cellStyle name="Обычный 3 4 4 2 3" xfId="1346"/>
    <cellStyle name="Обычный 3 4 4 2 3 2" xfId="5370"/>
    <cellStyle name="Обычный 3 4 4 2 4" xfId="2326"/>
    <cellStyle name="Обычный 3 4 4 2 5" xfId="3332"/>
    <cellStyle name="Обычный 3 4 4 2 6" xfId="4364"/>
    <cellStyle name="Обычный 3 4 4 3" xfId="598"/>
    <cellStyle name="Обычный 3 4 4 3 2" xfId="1578"/>
    <cellStyle name="Обычный 3 4 4 3 2 2" xfId="5602"/>
    <cellStyle name="Обычный 3 4 4 3 3" xfId="2558"/>
    <cellStyle name="Обычный 3 4 4 3 4" xfId="3564"/>
    <cellStyle name="Обычный 3 4 4 3 5" xfId="4596"/>
    <cellStyle name="Обычный 3 4 4 4" xfId="1114"/>
    <cellStyle name="Обычный 3 4 4 4 2" xfId="5138"/>
    <cellStyle name="Обычный 3 4 4 5" xfId="2094"/>
    <cellStyle name="Обычный 3 4 4 6" xfId="3100"/>
    <cellStyle name="Обычный 3 4 4 7" xfId="4132"/>
    <cellStyle name="Обычный 3 4 5" xfId="160"/>
    <cellStyle name="Обычный 3 4 5 2" xfId="392"/>
    <cellStyle name="Обычный 3 4 5 2 2" xfId="856"/>
    <cellStyle name="Обычный 3 4 5 2 2 2" xfId="1836"/>
    <cellStyle name="Обычный 3 4 5 2 2 2 2" xfId="5860"/>
    <cellStyle name="Обычный 3 4 5 2 2 3" xfId="2816"/>
    <cellStyle name="Обычный 3 4 5 2 2 4" xfId="3822"/>
    <cellStyle name="Обычный 3 4 5 2 2 5" xfId="4854"/>
    <cellStyle name="Обычный 3 4 5 2 3" xfId="1372"/>
    <cellStyle name="Обычный 3 4 5 2 3 2" xfId="5396"/>
    <cellStyle name="Обычный 3 4 5 2 4" xfId="2352"/>
    <cellStyle name="Обычный 3 4 5 2 5" xfId="3358"/>
    <cellStyle name="Обычный 3 4 5 2 6" xfId="4390"/>
    <cellStyle name="Обычный 3 4 5 3" xfId="624"/>
    <cellStyle name="Обычный 3 4 5 3 2" xfId="1604"/>
    <cellStyle name="Обычный 3 4 5 3 2 2" xfId="5628"/>
    <cellStyle name="Обычный 3 4 5 3 3" xfId="2584"/>
    <cellStyle name="Обычный 3 4 5 3 4" xfId="3590"/>
    <cellStyle name="Обычный 3 4 5 3 5" xfId="4622"/>
    <cellStyle name="Обычный 3 4 5 4" xfId="1140"/>
    <cellStyle name="Обычный 3 4 5 4 2" xfId="5164"/>
    <cellStyle name="Обычный 3 4 5 5" xfId="2120"/>
    <cellStyle name="Обычный 3 4 5 6" xfId="3126"/>
    <cellStyle name="Обычный 3 4 5 7" xfId="4158"/>
    <cellStyle name="Обычный 3 4 6" xfId="186"/>
    <cellStyle name="Обычный 3 4 6 2" xfId="418"/>
    <cellStyle name="Обычный 3 4 6 2 2" xfId="882"/>
    <cellStyle name="Обычный 3 4 6 2 2 2" xfId="1862"/>
    <cellStyle name="Обычный 3 4 6 2 2 2 2" xfId="5886"/>
    <cellStyle name="Обычный 3 4 6 2 2 3" xfId="2842"/>
    <cellStyle name="Обычный 3 4 6 2 2 4" xfId="3848"/>
    <cellStyle name="Обычный 3 4 6 2 2 5" xfId="4880"/>
    <cellStyle name="Обычный 3 4 6 2 3" xfId="1398"/>
    <cellStyle name="Обычный 3 4 6 2 3 2" xfId="5422"/>
    <cellStyle name="Обычный 3 4 6 2 4" xfId="2378"/>
    <cellStyle name="Обычный 3 4 6 2 5" xfId="3384"/>
    <cellStyle name="Обычный 3 4 6 2 6" xfId="4416"/>
    <cellStyle name="Обычный 3 4 6 3" xfId="650"/>
    <cellStyle name="Обычный 3 4 6 3 2" xfId="1630"/>
    <cellStyle name="Обычный 3 4 6 3 2 2" xfId="5654"/>
    <cellStyle name="Обычный 3 4 6 3 3" xfId="2610"/>
    <cellStyle name="Обычный 3 4 6 3 4" xfId="3616"/>
    <cellStyle name="Обычный 3 4 6 3 5" xfId="4648"/>
    <cellStyle name="Обычный 3 4 6 4" xfId="1166"/>
    <cellStyle name="Обычный 3 4 6 4 2" xfId="5190"/>
    <cellStyle name="Обычный 3 4 6 5" xfId="2146"/>
    <cellStyle name="Обычный 3 4 6 6" xfId="3152"/>
    <cellStyle name="Обычный 3 4 6 7" xfId="4184"/>
    <cellStyle name="Обычный 3 4 7" xfId="212"/>
    <cellStyle name="Обычный 3 4 7 2" xfId="444"/>
    <cellStyle name="Обычный 3 4 7 2 2" xfId="908"/>
    <cellStyle name="Обычный 3 4 7 2 2 2" xfId="1888"/>
    <cellStyle name="Обычный 3 4 7 2 2 2 2" xfId="5912"/>
    <cellStyle name="Обычный 3 4 7 2 2 3" xfId="2868"/>
    <cellStyle name="Обычный 3 4 7 2 2 4" xfId="3874"/>
    <cellStyle name="Обычный 3 4 7 2 2 5" xfId="4906"/>
    <cellStyle name="Обычный 3 4 7 2 3" xfId="1424"/>
    <cellStyle name="Обычный 3 4 7 2 3 2" xfId="5448"/>
    <cellStyle name="Обычный 3 4 7 2 4" xfId="2404"/>
    <cellStyle name="Обычный 3 4 7 2 5" xfId="3410"/>
    <cellStyle name="Обычный 3 4 7 2 6" xfId="4442"/>
    <cellStyle name="Обычный 3 4 7 3" xfId="676"/>
    <cellStyle name="Обычный 3 4 7 3 2" xfId="1656"/>
    <cellStyle name="Обычный 3 4 7 3 2 2" xfId="5680"/>
    <cellStyle name="Обычный 3 4 7 3 3" xfId="2636"/>
    <cellStyle name="Обычный 3 4 7 3 4" xfId="3642"/>
    <cellStyle name="Обычный 3 4 7 3 5" xfId="4674"/>
    <cellStyle name="Обычный 3 4 7 4" xfId="1192"/>
    <cellStyle name="Обычный 3 4 7 4 2" xfId="5216"/>
    <cellStyle name="Обычный 3 4 7 5" xfId="2172"/>
    <cellStyle name="Обычный 3 4 7 6" xfId="3178"/>
    <cellStyle name="Обычный 3 4 7 7" xfId="4210"/>
    <cellStyle name="Обычный 3 4 8" xfId="238"/>
    <cellStyle name="Обычный 3 4 8 2" xfId="470"/>
    <cellStyle name="Обычный 3 4 8 2 2" xfId="934"/>
    <cellStyle name="Обычный 3 4 8 2 2 2" xfId="1914"/>
    <cellStyle name="Обычный 3 4 8 2 2 2 2" xfId="5938"/>
    <cellStyle name="Обычный 3 4 8 2 2 3" xfId="2894"/>
    <cellStyle name="Обычный 3 4 8 2 2 4" xfId="3900"/>
    <cellStyle name="Обычный 3 4 8 2 2 5" xfId="4932"/>
    <cellStyle name="Обычный 3 4 8 2 3" xfId="1450"/>
    <cellStyle name="Обычный 3 4 8 2 3 2" xfId="5474"/>
    <cellStyle name="Обычный 3 4 8 2 4" xfId="2430"/>
    <cellStyle name="Обычный 3 4 8 2 5" xfId="3436"/>
    <cellStyle name="Обычный 3 4 8 2 6" xfId="4468"/>
    <cellStyle name="Обычный 3 4 8 3" xfId="702"/>
    <cellStyle name="Обычный 3 4 8 3 2" xfId="1682"/>
    <cellStyle name="Обычный 3 4 8 3 2 2" xfId="5706"/>
    <cellStyle name="Обычный 3 4 8 3 3" xfId="2662"/>
    <cellStyle name="Обычный 3 4 8 3 4" xfId="3668"/>
    <cellStyle name="Обычный 3 4 8 3 5" xfId="4700"/>
    <cellStyle name="Обычный 3 4 8 4" xfId="1218"/>
    <cellStyle name="Обычный 3 4 8 4 2" xfId="5242"/>
    <cellStyle name="Обычный 3 4 8 5" xfId="2198"/>
    <cellStyle name="Обычный 3 4 8 6" xfId="3204"/>
    <cellStyle name="Обычный 3 4 8 7" xfId="4236"/>
    <cellStyle name="Обычный 3 4 9" xfId="264"/>
    <cellStyle name="Обычный 3 4 9 2" xfId="496"/>
    <cellStyle name="Обычный 3 4 9 2 2" xfId="960"/>
    <cellStyle name="Обычный 3 4 9 2 2 2" xfId="1940"/>
    <cellStyle name="Обычный 3 4 9 2 2 2 2" xfId="5964"/>
    <cellStyle name="Обычный 3 4 9 2 2 3" xfId="2920"/>
    <cellStyle name="Обычный 3 4 9 2 2 4" xfId="3926"/>
    <cellStyle name="Обычный 3 4 9 2 2 5" xfId="4958"/>
    <cellStyle name="Обычный 3 4 9 2 3" xfId="1476"/>
    <cellStyle name="Обычный 3 4 9 2 3 2" xfId="5500"/>
    <cellStyle name="Обычный 3 4 9 2 4" xfId="2456"/>
    <cellStyle name="Обычный 3 4 9 2 5" xfId="3462"/>
    <cellStyle name="Обычный 3 4 9 2 6" xfId="4494"/>
    <cellStyle name="Обычный 3 4 9 3" xfId="728"/>
    <cellStyle name="Обычный 3 4 9 3 2" xfId="1708"/>
    <cellStyle name="Обычный 3 4 9 3 2 2" xfId="5732"/>
    <cellStyle name="Обычный 3 4 9 3 3" xfId="2688"/>
    <cellStyle name="Обычный 3 4 9 3 4" xfId="3694"/>
    <cellStyle name="Обычный 3 4 9 3 5" xfId="4726"/>
    <cellStyle name="Обычный 3 4 9 4" xfId="1244"/>
    <cellStyle name="Обычный 3 4 9 4 2" xfId="5268"/>
    <cellStyle name="Обычный 3 4 9 5" xfId="2224"/>
    <cellStyle name="Обычный 3 4 9 6" xfId="3230"/>
    <cellStyle name="Обычный 3 4 9 7" xfId="4262"/>
    <cellStyle name="Обычный 3 5" xfId="55"/>
    <cellStyle name="Обычный 3 5 10" xfId="290"/>
    <cellStyle name="Обычный 3 5 10 2" xfId="754"/>
    <cellStyle name="Обычный 3 5 10 2 2" xfId="1734"/>
    <cellStyle name="Обычный 3 5 10 2 2 2" xfId="5758"/>
    <cellStyle name="Обычный 3 5 10 2 3" xfId="2714"/>
    <cellStyle name="Обычный 3 5 10 2 4" xfId="3720"/>
    <cellStyle name="Обычный 3 5 10 2 5" xfId="4752"/>
    <cellStyle name="Обычный 3 5 10 3" xfId="1270"/>
    <cellStyle name="Обычный 3 5 10 3 2" xfId="5294"/>
    <cellStyle name="Обычный 3 5 10 4" xfId="2250"/>
    <cellStyle name="Обычный 3 5 10 5" xfId="3256"/>
    <cellStyle name="Обычный 3 5 10 6" xfId="4288"/>
    <cellStyle name="Обычный 3 5 11" xfId="522"/>
    <cellStyle name="Обычный 3 5 11 2" xfId="1502"/>
    <cellStyle name="Обычный 3 5 11 2 2" xfId="5526"/>
    <cellStyle name="Обычный 3 5 11 3" xfId="2482"/>
    <cellStyle name="Обычный 3 5 11 4" xfId="3488"/>
    <cellStyle name="Обычный 3 5 11 5" xfId="4520"/>
    <cellStyle name="Обычный 3 5 12" xfId="988"/>
    <cellStyle name="Обычный 3 5 12 2" xfId="1968"/>
    <cellStyle name="Обычный 3 5 12 2 2" xfId="5992"/>
    <cellStyle name="Обычный 3 5 12 3" xfId="2948"/>
    <cellStyle name="Обычный 3 5 12 4" xfId="3954"/>
    <cellStyle name="Обычный 3 5 12 5" xfId="4986"/>
    <cellStyle name="Обычный 3 5 13" xfId="1014"/>
    <cellStyle name="Обычный 3 5 13 2" xfId="1994"/>
    <cellStyle name="Обычный 3 5 13 2 2" xfId="6018"/>
    <cellStyle name="Обычный 3 5 13 3" xfId="2974"/>
    <cellStyle name="Обычный 3 5 13 4" xfId="3980"/>
    <cellStyle name="Обычный 3 5 13 5" xfId="5012"/>
    <cellStyle name="Обычный 3 5 14" xfId="1038"/>
    <cellStyle name="Обычный 3 5 14 2" xfId="3024"/>
    <cellStyle name="Обычный 3 5 14 3" xfId="5062"/>
    <cellStyle name="Обычный 3 5 15" xfId="2018"/>
    <cellStyle name="Обычный 3 5 15 2" xfId="4006"/>
    <cellStyle name="Обычный 3 5 15 3" xfId="6044"/>
    <cellStyle name="Обычный 3 5 16" xfId="3000"/>
    <cellStyle name="Обычный 3 5 16 2" xfId="5038"/>
    <cellStyle name="Обычный 3 5 17" xfId="4056"/>
    <cellStyle name="Обычный 3 5 2" xfId="84"/>
    <cellStyle name="Обычный 3 5 2 2" xfId="316"/>
    <cellStyle name="Обычный 3 5 2 2 2" xfId="780"/>
    <cellStyle name="Обычный 3 5 2 2 2 2" xfId="1760"/>
    <cellStyle name="Обычный 3 5 2 2 2 2 2" xfId="5784"/>
    <cellStyle name="Обычный 3 5 2 2 2 3" xfId="2740"/>
    <cellStyle name="Обычный 3 5 2 2 2 4" xfId="3746"/>
    <cellStyle name="Обычный 3 5 2 2 2 5" xfId="4778"/>
    <cellStyle name="Обычный 3 5 2 2 3" xfId="1296"/>
    <cellStyle name="Обычный 3 5 2 2 3 2" xfId="5320"/>
    <cellStyle name="Обычный 3 5 2 2 4" xfId="2276"/>
    <cellStyle name="Обычный 3 5 2 2 5" xfId="3282"/>
    <cellStyle name="Обычный 3 5 2 2 6" xfId="4314"/>
    <cellStyle name="Обычный 3 5 2 3" xfId="548"/>
    <cellStyle name="Обычный 3 5 2 3 2" xfId="1528"/>
    <cellStyle name="Обычный 3 5 2 3 2 2" xfId="5552"/>
    <cellStyle name="Обычный 3 5 2 3 3" xfId="2508"/>
    <cellStyle name="Обычный 3 5 2 3 4" xfId="3514"/>
    <cellStyle name="Обычный 3 5 2 3 5" xfId="4546"/>
    <cellStyle name="Обычный 3 5 2 4" xfId="1064"/>
    <cellStyle name="Обычный 3 5 2 4 2" xfId="4032"/>
    <cellStyle name="Обычный 3 5 2 4 3" xfId="6070"/>
    <cellStyle name="Обычный 3 5 2 5" xfId="2044"/>
    <cellStyle name="Обычный 3 5 2 5 2" xfId="5088"/>
    <cellStyle name="Обычный 3 5 2 6" xfId="3050"/>
    <cellStyle name="Обычный 3 5 2 7" xfId="4082"/>
    <cellStyle name="Обычный 3 5 3" xfId="110"/>
    <cellStyle name="Обычный 3 5 3 2" xfId="342"/>
    <cellStyle name="Обычный 3 5 3 2 2" xfId="806"/>
    <cellStyle name="Обычный 3 5 3 2 2 2" xfId="1786"/>
    <cellStyle name="Обычный 3 5 3 2 2 2 2" xfId="5810"/>
    <cellStyle name="Обычный 3 5 3 2 2 3" xfId="2766"/>
    <cellStyle name="Обычный 3 5 3 2 2 4" xfId="3772"/>
    <cellStyle name="Обычный 3 5 3 2 2 5" xfId="4804"/>
    <cellStyle name="Обычный 3 5 3 2 3" xfId="1322"/>
    <cellStyle name="Обычный 3 5 3 2 3 2" xfId="5346"/>
    <cellStyle name="Обычный 3 5 3 2 4" xfId="2302"/>
    <cellStyle name="Обычный 3 5 3 2 5" xfId="3308"/>
    <cellStyle name="Обычный 3 5 3 2 6" xfId="4340"/>
    <cellStyle name="Обычный 3 5 3 3" xfId="574"/>
    <cellStyle name="Обычный 3 5 3 3 2" xfId="1554"/>
    <cellStyle name="Обычный 3 5 3 3 2 2" xfId="5578"/>
    <cellStyle name="Обычный 3 5 3 3 3" xfId="2534"/>
    <cellStyle name="Обычный 3 5 3 3 4" xfId="3540"/>
    <cellStyle name="Обычный 3 5 3 3 5" xfId="4572"/>
    <cellStyle name="Обычный 3 5 3 4" xfId="1090"/>
    <cellStyle name="Обычный 3 5 3 4 2" xfId="5114"/>
    <cellStyle name="Обычный 3 5 3 5" xfId="2070"/>
    <cellStyle name="Обычный 3 5 3 6" xfId="3076"/>
    <cellStyle name="Обычный 3 5 3 7" xfId="4108"/>
    <cellStyle name="Обычный 3 5 4" xfId="136"/>
    <cellStyle name="Обычный 3 5 4 2" xfId="368"/>
    <cellStyle name="Обычный 3 5 4 2 2" xfId="832"/>
    <cellStyle name="Обычный 3 5 4 2 2 2" xfId="1812"/>
    <cellStyle name="Обычный 3 5 4 2 2 2 2" xfId="5836"/>
    <cellStyle name="Обычный 3 5 4 2 2 3" xfId="2792"/>
    <cellStyle name="Обычный 3 5 4 2 2 4" xfId="3798"/>
    <cellStyle name="Обычный 3 5 4 2 2 5" xfId="4830"/>
    <cellStyle name="Обычный 3 5 4 2 3" xfId="1348"/>
    <cellStyle name="Обычный 3 5 4 2 3 2" xfId="5372"/>
    <cellStyle name="Обычный 3 5 4 2 4" xfId="2328"/>
    <cellStyle name="Обычный 3 5 4 2 5" xfId="3334"/>
    <cellStyle name="Обычный 3 5 4 2 6" xfId="4366"/>
    <cellStyle name="Обычный 3 5 4 3" xfId="600"/>
    <cellStyle name="Обычный 3 5 4 3 2" xfId="1580"/>
    <cellStyle name="Обычный 3 5 4 3 2 2" xfId="5604"/>
    <cellStyle name="Обычный 3 5 4 3 3" xfId="2560"/>
    <cellStyle name="Обычный 3 5 4 3 4" xfId="3566"/>
    <cellStyle name="Обычный 3 5 4 3 5" xfId="4598"/>
    <cellStyle name="Обычный 3 5 4 4" xfId="1116"/>
    <cellStyle name="Обычный 3 5 4 4 2" xfId="5140"/>
    <cellStyle name="Обычный 3 5 4 5" xfId="2096"/>
    <cellStyle name="Обычный 3 5 4 6" xfId="3102"/>
    <cellStyle name="Обычный 3 5 4 7" xfId="4134"/>
    <cellStyle name="Обычный 3 5 5" xfId="162"/>
    <cellStyle name="Обычный 3 5 5 2" xfId="394"/>
    <cellStyle name="Обычный 3 5 5 2 2" xfId="858"/>
    <cellStyle name="Обычный 3 5 5 2 2 2" xfId="1838"/>
    <cellStyle name="Обычный 3 5 5 2 2 2 2" xfId="5862"/>
    <cellStyle name="Обычный 3 5 5 2 2 3" xfId="2818"/>
    <cellStyle name="Обычный 3 5 5 2 2 4" xfId="3824"/>
    <cellStyle name="Обычный 3 5 5 2 2 5" xfId="4856"/>
    <cellStyle name="Обычный 3 5 5 2 3" xfId="1374"/>
    <cellStyle name="Обычный 3 5 5 2 3 2" xfId="5398"/>
    <cellStyle name="Обычный 3 5 5 2 4" xfId="2354"/>
    <cellStyle name="Обычный 3 5 5 2 5" xfId="3360"/>
    <cellStyle name="Обычный 3 5 5 2 6" xfId="4392"/>
    <cellStyle name="Обычный 3 5 5 3" xfId="626"/>
    <cellStyle name="Обычный 3 5 5 3 2" xfId="1606"/>
    <cellStyle name="Обычный 3 5 5 3 2 2" xfId="5630"/>
    <cellStyle name="Обычный 3 5 5 3 3" xfId="2586"/>
    <cellStyle name="Обычный 3 5 5 3 4" xfId="3592"/>
    <cellStyle name="Обычный 3 5 5 3 5" xfId="4624"/>
    <cellStyle name="Обычный 3 5 5 4" xfId="1142"/>
    <cellStyle name="Обычный 3 5 5 4 2" xfId="5166"/>
    <cellStyle name="Обычный 3 5 5 5" xfId="2122"/>
    <cellStyle name="Обычный 3 5 5 6" xfId="3128"/>
    <cellStyle name="Обычный 3 5 5 7" xfId="4160"/>
    <cellStyle name="Обычный 3 5 6" xfId="188"/>
    <cellStyle name="Обычный 3 5 6 2" xfId="420"/>
    <cellStyle name="Обычный 3 5 6 2 2" xfId="884"/>
    <cellStyle name="Обычный 3 5 6 2 2 2" xfId="1864"/>
    <cellStyle name="Обычный 3 5 6 2 2 2 2" xfId="5888"/>
    <cellStyle name="Обычный 3 5 6 2 2 3" xfId="2844"/>
    <cellStyle name="Обычный 3 5 6 2 2 4" xfId="3850"/>
    <cellStyle name="Обычный 3 5 6 2 2 5" xfId="4882"/>
    <cellStyle name="Обычный 3 5 6 2 3" xfId="1400"/>
    <cellStyle name="Обычный 3 5 6 2 3 2" xfId="5424"/>
    <cellStyle name="Обычный 3 5 6 2 4" xfId="2380"/>
    <cellStyle name="Обычный 3 5 6 2 5" xfId="3386"/>
    <cellStyle name="Обычный 3 5 6 2 6" xfId="4418"/>
    <cellStyle name="Обычный 3 5 6 3" xfId="652"/>
    <cellStyle name="Обычный 3 5 6 3 2" xfId="1632"/>
    <cellStyle name="Обычный 3 5 6 3 2 2" xfId="5656"/>
    <cellStyle name="Обычный 3 5 6 3 3" xfId="2612"/>
    <cellStyle name="Обычный 3 5 6 3 4" xfId="3618"/>
    <cellStyle name="Обычный 3 5 6 3 5" xfId="4650"/>
    <cellStyle name="Обычный 3 5 6 4" xfId="1168"/>
    <cellStyle name="Обычный 3 5 6 4 2" xfId="5192"/>
    <cellStyle name="Обычный 3 5 6 5" xfId="2148"/>
    <cellStyle name="Обычный 3 5 6 6" xfId="3154"/>
    <cellStyle name="Обычный 3 5 6 7" xfId="4186"/>
    <cellStyle name="Обычный 3 5 7" xfId="214"/>
    <cellStyle name="Обычный 3 5 7 2" xfId="446"/>
    <cellStyle name="Обычный 3 5 7 2 2" xfId="910"/>
    <cellStyle name="Обычный 3 5 7 2 2 2" xfId="1890"/>
    <cellStyle name="Обычный 3 5 7 2 2 2 2" xfId="5914"/>
    <cellStyle name="Обычный 3 5 7 2 2 3" xfId="2870"/>
    <cellStyle name="Обычный 3 5 7 2 2 4" xfId="3876"/>
    <cellStyle name="Обычный 3 5 7 2 2 5" xfId="4908"/>
    <cellStyle name="Обычный 3 5 7 2 3" xfId="1426"/>
    <cellStyle name="Обычный 3 5 7 2 3 2" xfId="5450"/>
    <cellStyle name="Обычный 3 5 7 2 4" xfId="2406"/>
    <cellStyle name="Обычный 3 5 7 2 5" xfId="3412"/>
    <cellStyle name="Обычный 3 5 7 2 6" xfId="4444"/>
    <cellStyle name="Обычный 3 5 7 3" xfId="678"/>
    <cellStyle name="Обычный 3 5 7 3 2" xfId="1658"/>
    <cellStyle name="Обычный 3 5 7 3 2 2" xfId="5682"/>
    <cellStyle name="Обычный 3 5 7 3 3" xfId="2638"/>
    <cellStyle name="Обычный 3 5 7 3 4" xfId="3644"/>
    <cellStyle name="Обычный 3 5 7 3 5" xfId="4676"/>
    <cellStyle name="Обычный 3 5 7 4" xfId="1194"/>
    <cellStyle name="Обычный 3 5 7 4 2" xfId="5218"/>
    <cellStyle name="Обычный 3 5 7 5" xfId="2174"/>
    <cellStyle name="Обычный 3 5 7 6" xfId="3180"/>
    <cellStyle name="Обычный 3 5 7 7" xfId="4212"/>
    <cellStyle name="Обычный 3 5 8" xfId="240"/>
    <cellStyle name="Обычный 3 5 8 2" xfId="472"/>
    <cellStyle name="Обычный 3 5 8 2 2" xfId="936"/>
    <cellStyle name="Обычный 3 5 8 2 2 2" xfId="1916"/>
    <cellStyle name="Обычный 3 5 8 2 2 2 2" xfId="5940"/>
    <cellStyle name="Обычный 3 5 8 2 2 3" xfId="2896"/>
    <cellStyle name="Обычный 3 5 8 2 2 4" xfId="3902"/>
    <cellStyle name="Обычный 3 5 8 2 2 5" xfId="4934"/>
    <cellStyle name="Обычный 3 5 8 2 3" xfId="1452"/>
    <cellStyle name="Обычный 3 5 8 2 3 2" xfId="5476"/>
    <cellStyle name="Обычный 3 5 8 2 4" xfId="2432"/>
    <cellStyle name="Обычный 3 5 8 2 5" xfId="3438"/>
    <cellStyle name="Обычный 3 5 8 2 6" xfId="4470"/>
    <cellStyle name="Обычный 3 5 8 3" xfId="704"/>
    <cellStyle name="Обычный 3 5 8 3 2" xfId="1684"/>
    <cellStyle name="Обычный 3 5 8 3 2 2" xfId="5708"/>
    <cellStyle name="Обычный 3 5 8 3 3" xfId="2664"/>
    <cellStyle name="Обычный 3 5 8 3 4" xfId="3670"/>
    <cellStyle name="Обычный 3 5 8 3 5" xfId="4702"/>
    <cellStyle name="Обычный 3 5 8 4" xfId="1220"/>
    <cellStyle name="Обычный 3 5 8 4 2" xfId="5244"/>
    <cellStyle name="Обычный 3 5 8 5" xfId="2200"/>
    <cellStyle name="Обычный 3 5 8 6" xfId="3206"/>
    <cellStyle name="Обычный 3 5 8 7" xfId="4238"/>
    <cellStyle name="Обычный 3 5 9" xfId="266"/>
    <cellStyle name="Обычный 3 5 9 2" xfId="498"/>
    <cellStyle name="Обычный 3 5 9 2 2" xfId="962"/>
    <cellStyle name="Обычный 3 5 9 2 2 2" xfId="1942"/>
    <cellStyle name="Обычный 3 5 9 2 2 2 2" xfId="5966"/>
    <cellStyle name="Обычный 3 5 9 2 2 3" xfId="2922"/>
    <cellStyle name="Обычный 3 5 9 2 2 4" xfId="3928"/>
    <cellStyle name="Обычный 3 5 9 2 2 5" xfId="4960"/>
    <cellStyle name="Обычный 3 5 9 2 3" xfId="1478"/>
    <cellStyle name="Обычный 3 5 9 2 3 2" xfId="5502"/>
    <cellStyle name="Обычный 3 5 9 2 4" xfId="2458"/>
    <cellStyle name="Обычный 3 5 9 2 5" xfId="3464"/>
    <cellStyle name="Обычный 3 5 9 2 6" xfId="4496"/>
    <cellStyle name="Обычный 3 5 9 3" xfId="730"/>
    <cellStyle name="Обычный 3 5 9 3 2" xfId="1710"/>
    <cellStyle name="Обычный 3 5 9 3 2 2" xfId="5734"/>
    <cellStyle name="Обычный 3 5 9 3 3" xfId="2690"/>
    <cellStyle name="Обычный 3 5 9 3 4" xfId="3696"/>
    <cellStyle name="Обычный 3 5 9 3 5" xfId="4728"/>
    <cellStyle name="Обычный 3 5 9 4" xfId="1246"/>
    <cellStyle name="Обычный 3 5 9 4 2" xfId="5270"/>
    <cellStyle name="Обычный 3 5 9 5" xfId="2226"/>
    <cellStyle name="Обычный 3 5 9 6" xfId="3232"/>
    <cellStyle name="Обычный 3 5 9 7" xfId="4264"/>
    <cellStyle name="Обычный 3 6" xfId="57"/>
    <cellStyle name="Обычный 3 6 10" xfId="292"/>
    <cellStyle name="Обычный 3 6 10 2" xfId="756"/>
    <cellStyle name="Обычный 3 6 10 2 2" xfId="1736"/>
    <cellStyle name="Обычный 3 6 10 2 2 2" xfId="5760"/>
    <cellStyle name="Обычный 3 6 10 2 3" xfId="2716"/>
    <cellStyle name="Обычный 3 6 10 2 4" xfId="3722"/>
    <cellStyle name="Обычный 3 6 10 2 5" xfId="4754"/>
    <cellStyle name="Обычный 3 6 10 3" xfId="1272"/>
    <cellStyle name="Обычный 3 6 10 3 2" xfId="5296"/>
    <cellStyle name="Обычный 3 6 10 4" xfId="2252"/>
    <cellStyle name="Обычный 3 6 10 5" xfId="3258"/>
    <cellStyle name="Обычный 3 6 10 6" xfId="4290"/>
    <cellStyle name="Обычный 3 6 11" xfId="524"/>
    <cellStyle name="Обычный 3 6 11 2" xfId="1504"/>
    <cellStyle name="Обычный 3 6 11 2 2" xfId="5528"/>
    <cellStyle name="Обычный 3 6 11 3" xfId="2484"/>
    <cellStyle name="Обычный 3 6 11 4" xfId="3490"/>
    <cellStyle name="Обычный 3 6 11 5" xfId="4522"/>
    <cellStyle name="Обычный 3 6 12" xfId="990"/>
    <cellStyle name="Обычный 3 6 12 2" xfId="1970"/>
    <cellStyle name="Обычный 3 6 12 2 2" xfId="5994"/>
    <cellStyle name="Обычный 3 6 12 3" xfId="2950"/>
    <cellStyle name="Обычный 3 6 12 4" xfId="3956"/>
    <cellStyle name="Обычный 3 6 12 5" xfId="4988"/>
    <cellStyle name="Обычный 3 6 13" xfId="1016"/>
    <cellStyle name="Обычный 3 6 13 2" xfId="1996"/>
    <cellStyle name="Обычный 3 6 13 2 2" xfId="6020"/>
    <cellStyle name="Обычный 3 6 13 3" xfId="2976"/>
    <cellStyle name="Обычный 3 6 13 4" xfId="3982"/>
    <cellStyle name="Обычный 3 6 13 5" xfId="5014"/>
    <cellStyle name="Обычный 3 6 14" xfId="1040"/>
    <cellStyle name="Обычный 3 6 14 2" xfId="3026"/>
    <cellStyle name="Обычный 3 6 14 3" xfId="5064"/>
    <cellStyle name="Обычный 3 6 15" xfId="2020"/>
    <cellStyle name="Обычный 3 6 15 2" xfId="4008"/>
    <cellStyle name="Обычный 3 6 15 3" xfId="6046"/>
    <cellStyle name="Обычный 3 6 16" xfId="3002"/>
    <cellStyle name="Обычный 3 6 16 2" xfId="5040"/>
    <cellStyle name="Обычный 3 6 17" xfId="4058"/>
    <cellStyle name="Обычный 3 6 2" xfId="86"/>
    <cellStyle name="Обычный 3 6 2 2" xfId="318"/>
    <cellStyle name="Обычный 3 6 2 2 2" xfId="782"/>
    <cellStyle name="Обычный 3 6 2 2 2 2" xfId="1762"/>
    <cellStyle name="Обычный 3 6 2 2 2 2 2" xfId="5786"/>
    <cellStyle name="Обычный 3 6 2 2 2 3" xfId="2742"/>
    <cellStyle name="Обычный 3 6 2 2 2 4" xfId="3748"/>
    <cellStyle name="Обычный 3 6 2 2 2 5" xfId="4780"/>
    <cellStyle name="Обычный 3 6 2 2 3" xfId="1298"/>
    <cellStyle name="Обычный 3 6 2 2 3 2" xfId="5322"/>
    <cellStyle name="Обычный 3 6 2 2 4" xfId="2278"/>
    <cellStyle name="Обычный 3 6 2 2 5" xfId="3284"/>
    <cellStyle name="Обычный 3 6 2 2 6" xfId="4316"/>
    <cellStyle name="Обычный 3 6 2 3" xfId="550"/>
    <cellStyle name="Обычный 3 6 2 3 2" xfId="1530"/>
    <cellStyle name="Обычный 3 6 2 3 2 2" xfId="5554"/>
    <cellStyle name="Обычный 3 6 2 3 3" xfId="2510"/>
    <cellStyle name="Обычный 3 6 2 3 4" xfId="3516"/>
    <cellStyle name="Обычный 3 6 2 3 5" xfId="4548"/>
    <cellStyle name="Обычный 3 6 2 4" xfId="1066"/>
    <cellStyle name="Обычный 3 6 2 4 2" xfId="4034"/>
    <cellStyle name="Обычный 3 6 2 4 3" xfId="6072"/>
    <cellStyle name="Обычный 3 6 2 5" xfId="2046"/>
    <cellStyle name="Обычный 3 6 2 5 2" xfId="5090"/>
    <cellStyle name="Обычный 3 6 2 6" xfId="3052"/>
    <cellStyle name="Обычный 3 6 2 7" xfId="4084"/>
    <cellStyle name="Обычный 3 6 3" xfId="112"/>
    <cellStyle name="Обычный 3 6 3 2" xfId="344"/>
    <cellStyle name="Обычный 3 6 3 2 2" xfId="808"/>
    <cellStyle name="Обычный 3 6 3 2 2 2" xfId="1788"/>
    <cellStyle name="Обычный 3 6 3 2 2 2 2" xfId="5812"/>
    <cellStyle name="Обычный 3 6 3 2 2 3" xfId="2768"/>
    <cellStyle name="Обычный 3 6 3 2 2 4" xfId="3774"/>
    <cellStyle name="Обычный 3 6 3 2 2 5" xfId="4806"/>
    <cellStyle name="Обычный 3 6 3 2 3" xfId="1324"/>
    <cellStyle name="Обычный 3 6 3 2 3 2" xfId="5348"/>
    <cellStyle name="Обычный 3 6 3 2 4" xfId="2304"/>
    <cellStyle name="Обычный 3 6 3 2 5" xfId="3310"/>
    <cellStyle name="Обычный 3 6 3 2 6" xfId="4342"/>
    <cellStyle name="Обычный 3 6 3 3" xfId="576"/>
    <cellStyle name="Обычный 3 6 3 3 2" xfId="1556"/>
    <cellStyle name="Обычный 3 6 3 3 2 2" xfId="5580"/>
    <cellStyle name="Обычный 3 6 3 3 3" xfId="2536"/>
    <cellStyle name="Обычный 3 6 3 3 4" xfId="3542"/>
    <cellStyle name="Обычный 3 6 3 3 5" xfId="4574"/>
    <cellStyle name="Обычный 3 6 3 4" xfId="1092"/>
    <cellStyle name="Обычный 3 6 3 4 2" xfId="5116"/>
    <cellStyle name="Обычный 3 6 3 5" xfId="2072"/>
    <cellStyle name="Обычный 3 6 3 6" xfId="3078"/>
    <cellStyle name="Обычный 3 6 3 7" xfId="4110"/>
    <cellStyle name="Обычный 3 6 4" xfId="138"/>
    <cellStyle name="Обычный 3 6 4 2" xfId="370"/>
    <cellStyle name="Обычный 3 6 4 2 2" xfId="834"/>
    <cellStyle name="Обычный 3 6 4 2 2 2" xfId="1814"/>
    <cellStyle name="Обычный 3 6 4 2 2 2 2" xfId="5838"/>
    <cellStyle name="Обычный 3 6 4 2 2 3" xfId="2794"/>
    <cellStyle name="Обычный 3 6 4 2 2 4" xfId="3800"/>
    <cellStyle name="Обычный 3 6 4 2 2 5" xfId="4832"/>
    <cellStyle name="Обычный 3 6 4 2 3" xfId="1350"/>
    <cellStyle name="Обычный 3 6 4 2 3 2" xfId="5374"/>
    <cellStyle name="Обычный 3 6 4 2 4" xfId="2330"/>
    <cellStyle name="Обычный 3 6 4 2 5" xfId="3336"/>
    <cellStyle name="Обычный 3 6 4 2 6" xfId="4368"/>
    <cellStyle name="Обычный 3 6 4 3" xfId="602"/>
    <cellStyle name="Обычный 3 6 4 3 2" xfId="1582"/>
    <cellStyle name="Обычный 3 6 4 3 2 2" xfId="5606"/>
    <cellStyle name="Обычный 3 6 4 3 3" xfId="2562"/>
    <cellStyle name="Обычный 3 6 4 3 4" xfId="3568"/>
    <cellStyle name="Обычный 3 6 4 3 5" xfId="4600"/>
    <cellStyle name="Обычный 3 6 4 4" xfId="1118"/>
    <cellStyle name="Обычный 3 6 4 4 2" xfId="5142"/>
    <cellStyle name="Обычный 3 6 4 5" xfId="2098"/>
    <cellStyle name="Обычный 3 6 4 6" xfId="3104"/>
    <cellStyle name="Обычный 3 6 4 7" xfId="4136"/>
    <cellStyle name="Обычный 3 6 5" xfId="164"/>
    <cellStyle name="Обычный 3 6 5 2" xfId="396"/>
    <cellStyle name="Обычный 3 6 5 2 2" xfId="860"/>
    <cellStyle name="Обычный 3 6 5 2 2 2" xfId="1840"/>
    <cellStyle name="Обычный 3 6 5 2 2 2 2" xfId="5864"/>
    <cellStyle name="Обычный 3 6 5 2 2 3" xfId="2820"/>
    <cellStyle name="Обычный 3 6 5 2 2 4" xfId="3826"/>
    <cellStyle name="Обычный 3 6 5 2 2 5" xfId="4858"/>
    <cellStyle name="Обычный 3 6 5 2 3" xfId="1376"/>
    <cellStyle name="Обычный 3 6 5 2 3 2" xfId="5400"/>
    <cellStyle name="Обычный 3 6 5 2 4" xfId="2356"/>
    <cellStyle name="Обычный 3 6 5 2 5" xfId="3362"/>
    <cellStyle name="Обычный 3 6 5 2 6" xfId="4394"/>
    <cellStyle name="Обычный 3 6 5 3" xfId="628"/>
    <cellStyle name="Обычный 3 6 5 3 2" xfId="1608"/>
    <cellStyle name="Обычный 3 6 5 3 2 2" xfId="5632"/>
    <cellStyle name="Обычный 3 6 5 3 3" xfId="2588"/>
    <cellStyle name="Обычный 3 6 5 3 4" xfId="3594"/>
    <cellStyle name="Обычный 3 6 5 3 5" xfId="4626"/>
    <cellStyle name="Обычный 3 6 5 4" xfId="1144"/>
    <cellStyle name="Обычный 3 6 5 4 2" xfId="5168"/>
    <cellStyle name="Обычный 3 6 5 5" xfId="2124"/>
    <cellStyle name="Обычный 3 6 5 6" xfId="3130"/>
    <cellStyle name="Обычный 3 6 5 7" xfId="4162"/>
    <cellStyle name="Обычный 3 6 6" xfId="190"/>
    <cellStyle name="Обычный 3 6 6 2" xfId="422"/>
    <cellStyle name="Обычный 3 6 6 2 2" xfId="886"/>
    <cellStyle name="Обычный 3 6 6 2 2 2" xfId="1866"/>
    <cellStyle name="Обычный 3 6 6 2 2 2 2" xfId="5890"/>
    <cellStyle name="Обычный 3 6 6 2 2 3" xfId="2846"/>
    <cellStyle name="Обычный 3 6 6 2 2 4" xfId="3852"/>
    <cellStyle name="Обычный 3 6 6 2 2 5" xfId="4884"/>
    <cellStyle name="Обычный 3 6 6 2 3" xfId="1402"/>
    <cellStyle name="Обычный 3 6 6 2 3 2" xfId="5426"/>
    <cellStyle name="Обычный 3 6 6 2 4" xfId="2382"/>
    <cellStyle name="Обычный 3 6 6 2 5" xfId="3388"/>
    <cellStyle name="Обычный 3 6 6 2 6" xfId="4420"/>
    <cellStyle name="Обычный 3 6 6 3" xfId="654"/>
    <cellStyle name="Обычный 3 6 6 3 2" xfId="1634"/>
    <cellStyle name="Обычный 3 6 6 3 2 2" xfId="5658"/>
    <cellStyle name="Обычный 3 6 6 3 3" xfId="2614"/>
    <cellStyle name="Обычный 3 6 6 3 4" xfId="3620"/>
    <cellStyle name="Обычный 3 6 6 3 5" xfId="4652"/>
    <cellStyle name="Обычный 3 6 6 4" xfId="1170"/>
    <cellStyle name="Обычный 3 6 6 4 2" xfId="5194"/>
    <cellStyle name="Обычный 3 6 6 5" xfId="2150"/>
    <cellStyle name="Обычный 3 6 6 6" xfId="3156"/>
    <cellStyle name="Обычный 3 6 6 7" xfId="4188"/>
    <cellStyle name="Обычный 3 6 7" xfId="216"/>
    <cellStyle name="Обычный 3 6 7 2" xfId="448"/>
    <cellStyle name="Обычный 3 6 7 2 2" xfId="912"/>
    <cellStyle name="Обычный 3 6 7 2 2 2" xfId="1892"/>
    <cellStyle name="Обычный 3 6 7 2 2 2 2" xfId="5916"/>
    <cellStyle name="Обычный 3 6 7 2 2 3" xfId="2872"/>
    <cellStyle name="Обычный 3 6 7 2 2 4" xfId="3878"/>
    <cellStyle name="Обычный 3 6 7 2 2 5" xfId="4910"/>
    <cellStyle name="Обычный 3 6 7 2 3" xfId="1428"/>
    <cellStyle name="Обычный 3 6 7 2 3 2" xfId="5452"/>
    <cellStyle name="Обычный 3 6 7 2 4" xfId="2408"/>
    <cellStyle name="Обычный 3 6 7 2 5" xfId="3414"/>
    <cellStyle name="Обычный 3 6 7 2 6" xfId="4446"/>
    <cellStyle name="Обычный 3 6 7 3" xfId="680"/>
    <cellStyle name="Обычный 3 6 7 3 2" xfId="1660"/>
    <cellStyle name="Обычный 3 6 7 3 2 2" xfId="5684"/>
    <cellStyle name="Обычный 3 6 7 3 3" xfId="2640"/>
    <cellStyle name="Обычный 3 6 7 3 4" xfId="3646"/>
    <cellStyle name="Обычный 3 6 7 3 5" xfId="4678"/>
    <cellStyle name="Обычный 3 6 7 4" xfId="1196"/>
    <cellStyle name="Обычный 3 6 7 4 2" xfId="5220"/>
    <cellStyle name="Обычный 3 6 7 5" xfId="2176"/>
    <cellStyle name="Обычный 3 6 7 6" xfId="3182"/>
    <cellStyle name="Обычный 3 6 7 7" xfId="4214"/>
    <cellStyle name="Обычный 3 6 8" xfId="242"/>
    <cellStyle name="Обычный 3 6 8 2" xfId="474"/>
    <cellStyle name="Обычный 3 6 8 2 2" xfId="938"/>
    <cellStyle name="Обычный 3 6 8 2 2 2" xfId="1918"/>
    <cellStyle name="Обычный 3 6 8 2 2 2 2" xfId="5942"/>
    <cellStyle name="Обычный 3 6 8 2 2 3" xfId="2898"/>
    <cellStyle name="Обычный 3 6 8 2 2 4" xfId="3904"/>
    <cellStyle name="Обычный 3 6 8 2 2 5" xfId="4936"/>
    <cellStyle name="Обычный 3 6 8 2 3" xfId="1454"/>
    <cellStyle name="Обычный 3 6 8 2 3 2" xfId="5478"/>
    <cellStyle name="Обычный 3 6 8 2 4" xfId="2434"/>
    <cellStyle name="Обычный 3 6 8 2 5" xfId="3440"/>
    <cellStyle name="Обычный 3 6 8 2 6" xfId="4472"/>
    <cellStyle name="Обычный 3 6 8 3" xfId="706"/>
    <cellStyle name="Обычный 3 6 8 3 2" xfId="1686"/>
    <cellStyle name="Обычный 3 6 8 3 2 2" xfId="5710"/>
    <cellStyle name="Обычный 3 6 8 3 3" xfId="2666"/>
    <cellStyle name="Обычный 3 6 8 3 4" xfId="3672"/>
    <cellStyle name="Обычный 3 6 8 3 5" xfId="4704"/>
    <cellStyle name="Обычный 3 6 8 4" xfId="1222"/>
    <cellStyle name="Обычный 3 6 8 4 2" xfId="5246"/>
    <cellStyle name="Обычный 3 6 8 5" xfId="2202"/>
    <cellStyle name="Обычный 3 6 8 6" xfId="3208"/>
    <cellStyle name="Обычный 3 6 8 7" xfId="4240"/>
    <cellStyle name="Обычный 3 6 9" xfId="268"/>
    <cellStyle name="Обычный 3 6 9 2" xfId="500"/>
    <cellStyle name="Обычный 3 6 9 2 2" xfId="964"/>
    <cellStyle name="Обычный 3 6 9 2 2 2" xfId="1944"/>
    <cellStyle name="Обычный 3 6 9 2 2 2 2" xfId="5968"/>
    <cellStyle name="Обычный 3 6 9 2 2 3" xfId="2924"/>
    <cellStyle name="Обычный 3 6 9 2 2 4" xfId="3930"/>
    <cellStyle name="Обычный 3 6 9 2 2 5" xfId="4962"/>
    <cellStyle name="Обычный 3 6 9 2 3" xfId="1480"/>
    <cellStyle name="Обычный 3 6 9 2 3 2" xfId="5504"/>
    <cellStyle name="Обычный 3 6 9 2 4" xfId="2460"/>
    <cellStyle name="Обычный 3 6 9 2 5" xfId="3466"/>
    <cellStyle name="Обычный 3 6 9 2 6" xfId="4498"/>
    <cellStyle name="Обычный 3 6 9 3" xfId="732"/>
    <cellStyle name="Обычный 3 6 9 3 2" xfId="1712"/>
    <cellStyle name="Обычный 3 6 9 3 2 2" xfId="5736"/>
    <cellStyle name="Обычный 3 6 9 3 3" xfId="2692"/>
    <cellStyle name="Обычный 3 6 9 3 4" xfId="3698"/>
    <cellStyle name="Обычный 3 6 9 3 5" xfId="4730"/>
    <cellStyle name="Обычный 3 6 9 4" xfId="1248"/>
    <cellStyle name="Обычный 3 6 9 4 2" xfId="5272"/>
    <cellStyle name="Обычный 3 6 9 5" xfId="2228"/>
    <cellStyle name="Обычный 3 6 9 6" xfId="3234"/>
    <cellStyle name="Обычный 3 6 9 7" xfId="4266"/>
    <cellStyle name="Обычный 3 7" xfId="59"/>
    <cellStyle name="Обычный 3 7 10" xfId="294"/>
    <cellStyle name="Обычный 3 7 10 2" xfId="758"/>
    <cellStyle name="Обычный 3 7 10 2 2" xfId="1738"/>
    <cellStyle name="Обычный 3 7 10 2 2 2" xfId="5762"/>
    <cellStyle name="Обычный 3 7 10 2 3" xfId="2718"/>
    <cellStyle name="Обычный 3 7 10 2 4" xfId="3724"/>
    <cellStyle name="Обычный 3 7 10 2 5" xfId="4756"/>
    <cellStyle name="Обычный 3 7 10 3" xfId="1274"/>
    <cellStyle name="Обычный 3 7 10 3 2" xfId="5298"/>
    <cellStyle name="Обычный 3 7 10 4" xfId="2254"/>
    <cellStyle name="Обычный 3 7 10 5" xfId="3260"/>
    <cellStyle name="Обычный 3 7 10 6" xfId="4292"/>
    <cellStyle name="Обычный 3 7 11" xfId="526"/>
    <cellStyle name="Обычный 3 7 11 2" xfId="1506"/>
    <cellStyle name="Обычный 3 7 11 2 2" xfId="5530"/>
    <cellStyle name="Обычный 3 7 11 3" xfId="2486"/>
    <cellStyle name="Обычный 3 7 11 4" xfId="3492"/>
    <cellStyle name="Обычный 3 7 11 5" xfId="4524"/>
    <cellStyle name="Обычный 3 7 12" xfId="992"/>
    <cellStyle name="Обычный 3 7 12 2" xfId="1972"/>
    <cellStyle name="Обычный 3 7 12 2 2" xfId="5996"/>
    <cellStyle name="Обычный 3 7 12 3" xfId="2952"/>
    <cellStyle name="Обычный 3 7 12 4" xfId="3958"/>
    <cellStyle name="Обычный 3 7 12 5" xfId="4990"/>
    <cellStyle name="Обычный 3 7 13" xfId="1018"/>
    <cellStyle name="Обычный 3 7 13 2" xfId="1998"/>
    <cellStyle name="Обычный 3 7 13 2 2" xfId="6022"/>
    <cellStyle name="Обычный 3 7 13 3" xfId="2978"/>
    <cellStyle name="Обычный 3 7 13 4" xfId="3984"/>
    <cellStyle name="Обычный 3 7 13 5" xfId="5016"/>
    <cellStyle name="Обычный 3 7 14" xfId="1042"/>
    <cellStyle name="Обычный 3 7 14 2" xfId="3028"/>
    <cellStyle name="Обычный 3 7 14 3" xfId="5066"/>
    <cellStyle name="Обычный 3 7 15" xfId="2022"/>
    <cellStyle name="Обычный 3 7 15 2" xfId="4010"/>
    <cellStyle name="Обычный 3 7 15 3" xfId="6048"/>
    <cellStyle name="Обычный 3 7 16" xfId="3004"/>
    <cellStyle name="Обычный 3 7 16 2" xfId="5042"/>
    <cellStyle name="Обычный 3 7 17" xfId="4060"/>
    <cellStyle name="Обычный 3 7 2" xfId="88"/>
    <cellStyle name="Обычный 3 7 2 2" xfId="320"/>
    <cellStyle name="Обычный 3 7 2 2 2" xfId="784"/>
    <cellStyle name="Обычный 3 7 2 2 2 2" xfId="1764"/>
    <cellStyle name="Обычный 3 7 2 2 2 2 2" xfId="5788"/>
    <cellStyle name="Обычный 3 7 2 2 2 3" xfId="2744"/>
    <cellStyle name="Обычный 3 7 2 2 2 4" xfId="3750"/>
    <cellStyle name="Обычный 3 7 2 2 2 5" xfId="4782"/>
    <cellStyle name="Обычный 3 7 2 2 3" xfId="1300"/>
    <cellStyle name="Обычный 3 7 2 2 3 2" xfId="5324"/>
    <cellStyle name="Обычный 3 7 2 2 4" xfId="2280"/>
    <cellStyle name="Обычный 3 7 2 2 5" xfId="3286"/>
    <cellStyle name="Обычный 3 7 2 2 6" xfId="4318"/>
    <cellStyle name="Обычный 3 7 2 3" xfId="552"/>
    <cellStyle name="Обычный 3 7 2 3 2" xfId="1532"/>
    <cellStyle name="Обычный 3 7 2 3 2 2" xfId="5556"/>
    <cellStyle name="Обычный 3 7 2 3 3" xfId="2512"/>
    <cellStyle name="Обычный 3 7 2 3 4" xfId="3518"/>
    <cellStyle name="Обычный 3 7 2 3 5" xfId="4550"/>
    <cellStyle name="Обычный 3 7 2 4" xfId="1068"/>
    <cellStyle name="Обычный 3 7 2 4 2" xfId="4036"/>
    <cellStyle name="Обычный 3 7 2 4 3" xfId="6074"/>
    <cellStyle name="Обычный 3 7 2 5" xfId="2048"/>
    <cellStyle name="Обычный 3 7 2 5 2" xfId="5092"/>
    <cellStyle name="Обычный 3 7 2 6" xfId="3054"/>
    <cellStyle name="Обычный 3 7 2 7" xfId="4086"/>
    <cellStyle name="Обычный 3 7 3" xfId="114"/>
    <cellStyle name="Обычный 3 7 3 2" xfId="346"/>
    <cellStyle name="Обычный 3 7 3 2 2" xfId="810"/>
    <cellStyle name="Обычный 3 7 3 2 2 2" xfId="1790"/>
    <cellStyle name="Обычный 3 7 3 2 2 2 2" xfId="5814"/>
    <cellStyle name="Обычный 3 7 3 2 2 3" xfId="2770"/>
    <cellStyle name="Обычный 3 7 3 2 2 4" xfId="3776"/>
    <cellStyle name="Обычный 3 7 3 2 2 5" xfId="4808"/>
    <cellStyle name="Обычный 3 7 3 2 3" xfId="1326"/>
    <cellStyle name="Обычный 3 7 3 2 3 2" xfId="5350"/>
    <cellStyle name="Обычный 3 7 3 2 4" xfId="2306"/>
    <cellStyle name="Обычный 3 7 3 2 5" xfId="3312"/>
    <cellStyle name="Обычный 3 7 3 2 6" xfId="4344"/>
    <cellStyle name="Обычный 3 7 3 3" xfId="578"/>
    <cellStyle name="Обычный 3 7 3 3 2" xfId="1558"/>
    <cellStyle name="Обычный 3 7 3 3 2 2" xfId="5582"/>
    <cellStyle name="Обычный 3 7 3 3 3" xfId="2538"/>
    <cellStyle name="Обычный 3 7 3 3 4" xfId="3544"/>
    <cellStyle name="Обычный 3 7 3 3 5" xfId="4576"/>
    <cellStyle name="Обычный 3 7 3 4" xfId="1094"/>
    <cellStyle name="Обычный 3 7 3 4 2" xfId="5118"/>
    <cellStyle name="Обычный 3 7 3 5" xfId="2074"/>
    <cellStyle name="Обычный 3 7 3 6" xfId="3080"/>
    <cellStyle name="Обычный 3 7 3 7" xfId="4112"/>
    <cellStyle name="Обычный 3 7 4" xfId="140"/>
    <cellStyle name="Обычный 3 7 4 2" xfId="372"/>
    <cellStyle name="Обычный 3 7 4 2 2" xfId="836"/>
    <cellStyle name="Обычный 3 7 4 2 2 2" xfId="1816"/>
    <cellStyle name="Обычный 3 7 4 2 2 2 2" xfId="5840"/>
    <cellStyle name="Обычный 3 7 4 2 2 3" xfId="2796"/>
    <cellStyle name="Обычный 3 7 4 2 2 4" xfId="3802"/>
    <cellStyle name="Обычный 3 7 4 2 2 5" xfId="4834"/>
    <cellStyle name="Обычный 3 7 4 2 3" xfId="1352"/>
    <cellStyle name="Обычный 3 7 4 2 3 2" xfId="5376"/>
    <cellStyle name="Обычный 3 7 4 2 4" xfId="2332"/>
    <cellStyle name="Обычный 3 7 4 2 5" xfId="3338"/>
    <cellStyle name="Обычный 3 7 4 2 6" xfId="4370"/>
    <cellStyle name="Обычный 3 7 4 3" xfId="604"/>
    <cellStyle name="Обычный 3 7 4 3 2" xfId="1584"/>
    <cellStyle name="Обычный 3 7 4 3 2 2" xfId="5608"/>
    <cellStyle name="Обычный 3 7 4 3 3" xfId="2564"/>
    <cellStyle name="Обычный 3 7 4 3 4" xfId="3570"/>
    <cellStyle name="Обычный 3 7 4 3 5" xfId="4602"/>
    <cellStyle name="Обычный 3 7 4 4" xfId="1120"/>
    <cellStyle name="Обычный 3 7 4 4 2" xfId="5144"/>
    <cellStyle name="Обычный 3 7 4 5" xfId="2100"/>
    <cellStyle name="Обычный 3 7 4 6" xfId="3106"/>
    <cellStyle name="Обычный 3 7 4 7" xfId="4138"/>
    <cellStyle name="Обычный 3 7 5" xfId="166"/>
    <cellStyle name="Обычный 3 7 5 2" xfId="398"/>
    <cellStyle name="Обычный 3 7 5 2 2" xfId="862"/>
    <cellStyle name="Обычный 3 7 5 2 2 2" xfId="1842"/>
    <cellStyle name="Обычный 3 7 5 2 2 2 2" xfId="5866"/>
    <cellStyle name="Обычный 3 7 5 2 2 3" xfId="2822"/>
    <cellStyle name="Обычный 3 7 5 2 2 4" xfId="3828"/>
    <cellStyle name="Обычный 3 7 5 2 2 5" xfId="4860"/>
    <cellStyle name="Обычный 3 7 5 2 3" xfId="1378"/>
    <cellStyle name="Обычный 3 7 5 2 3 2" xfId="5402"/>
    <cellStyle name="Обычный 3 7 5 2 4" xfId="2358"/>
    <cellStyle name="Обычный 3 7 5 2 5" xfId="3364"/>
    <cellStyle name="Обычный 3 7 5 2 6" xfId="4396"/>
    <cellStyle name="Обычный 3 7 5 3" xfId="630"/>
    <cellStyle name="Обычный 3 7 5 3 2" xfId="1610"/>
    <cellStyle name="Обычный 3 7 5 3 2 2" xfId="5634"/>
    <cellStyle name="Обычный 3 7 5 3 3" xfId="2590"/>
    <cellStyle name="Обычный 3 7 5 3 4" xfId="3596"/>
    <cellStyle name="Обычный 3 7 5 3 5" xfId="4628"/>
    <cellStyle name="Обычный 3 7 5 4" xfId="1146"/>
    <cellStyle name="Обычный 3 7 5 4 2" xfId="5170"/>
    <cellStyle name="Обычный 3 7 5 5" xfId="2126"/>
    <cellStyle name="Обычный 3 7 5 6" xfId="3132"/>
    <cellStyle name="Обычный 3 7 5 7" xfId="4164"/>
    <cellStyle name="Обычный 3 7 6" xfId="192"/>
    <cellStyle name="Обычный 3 7 6 2" xfId="424"/>
    <cellStyle name="Обычный 3 7 6 2 2" xfId="888"/>
    <cellStyle name="Обычный 3 7 6 2 2 2" xfId="1868"/>
    <cellStyle name="Обычный 3 7 6 2 2 2 2" xfId="5892"/>
    <cellStyle name="Обычный 3 7 6 2 2 3" xfId="2848"/>
    <cellStyle name="Обычный 3 7 6 2 2 4" xfId="3854"/>
    <cellStyle name="Обычный 3 7 6 2 2 5" xfId="4886"/>
    <cellStyle name="Обычный 3 7 6 2 3" xfId="1404"/>
    <cellStyle name="Обычный 3 7 6 2 3 2" xfId="5428"/>
    <cellStyle name="Обычный 3 7 6 2 4" xfId="2384"/>
    <cellStyle name="Обычный 3 7 6 2 5" xfId="3390"/>
    <cellStyle name="Обычный 3 7 6 2 6" xfId="4422"/>
    <cellStyle name="Обычный 3 7 6 3" xfId="656"/>
    <cellStyle name="Обычный 3 7 6 3 2" xfId="1636"/>
    <cellStyle name="Обычный 3 7 6 3 2 2" xfId="5660"/>
    <cellStyle name="Обычный 3 7 6 3 3" xfId="2616"/>
    <cellStyle name="Обычный 3 7 6 3 4" xfId="3622"/>
    <cellStyle name="Обычный 3 7 6 3 5" xfId="4654"/>
    <cellStyle name="Обычный 3 7 6 4" xfId="1172"/>
    <cellStyle name="Обычный 3 7 6 4 2" xfId="5196"/>
    <cellStyle name="Обычный 3 7 6 5" xfId="2152"/>
    <cellStyle name="Обычный 3 7 6 6" xfId="3158"/>
    <cellStyle name="Обычный 3 7 6 7" xfId="4190"/>
    <cellStyle name="Обычный 3 7 7" xfId="218"/>
    <cellStyle name="Обычный 3 7 7 2" xfId="450"/>
    <cellStyle name="Обычный 3 7 7 2 2" xfId="914"/>
    <cellStyle name="Обычный 3 7 7 2 2 2" xfId="1894"/>
    <cellStyle name="Обычный 3 7 7 2 2 2 2" xfId="5918"/>
    <cellStyle name="Обычный 3 7 7 2 2 3" xfId="2874"/>
    <cellStyle name="Обычный 3 7 7 2 2 4" xfId="3880"/>
    <cellStyle name="Обычный 3 7 7 2 2 5" xfId="4912"/>
    <cellStyle name="Обычный 3 7 7 2 3" xfId="1430"/>
    <cellStyle name="Обычный 3 7 7 2 3 2" xfId="5454"/>
    <cellStyle name="Обычный 3 7 7 2 4" xfId="2410"/>
    <cellStyle name="Обычный 3 7 7 2 5" xfId="3416"/>
    <cellStyle name="Обычный 3 7 7 2 6" xfId="4448"/>
    <cellStyle name="Обычный 3 7 7 3" xfId="682"/>
    <cellStyle name="Обычный 3 7 7 3 2" xfId="1662"/>
    <cellStyle name="Обычный 3 7 7 3 2 2" xfId="5686"/>
    <cellStyle name="Обычный 3 7 7 3 3" xfId="2642"/>
    <cellStyle name="Обычный 3 7 7 3 4" xfId="3648"/>
    <cellStyle name="Обычный 3 7 7 3 5" xfId="4680"/>
    <cellStyle name="Обычный 3 7 7 4" xfId="1198"/>
    <cellStyle name="Обычный 3 7 7 4 2" xfId="5222"/>
    <cellStyle name="Обычный 3 7 7 5" xfId="2178"/>
    <cellStyle name="Обычный 3 7 7 6" xfId="3184"/>
    <cellStyle name="Обычный 3 7 7 7" xfId="4216"/>
    <cellStyle name="Обычный 3 7 8" xfId="244"/>
    <cellStyle name="Обычный 3 7 8 2" xfId="476"/>
    <cellStyle name="Обычный 3 7 8 2 2" xfId="940"/>
    <cellStyle name="Обычный 3 7 8 2 2 2" xfId="1920"/>
    <cellStyle name="Обычный 3 7 8 2 2 2 2" xfId="5944"/>
    <cellStyle name="Обычный 3 7 8 2 2 3" xfId="2900"/>
    <cellStyle name="Обычный 3 7 8 2 2 4" xfId="3906"/>
    <cellStyle name="Обычный 3 7 8 2 2 5" xfId="4938"/>
    <cellStyle name="Обычный 3 7 8 2 3" xfId="1456"/>
    <cellStyle name="Обычный 3 7 8 2 3 2" xfId="5480"/>
    <cellStyle name="Обычный 3 7 8 2 4" xfId="2436"/>
    <cellStyle name="Обычный 3 7 8 2 5" xfId="3442"/>
    <cellStyle name="Обычный 3 7 8 2 6" xfId="4474"/>
    <cellStyle name="Обычный 3 7 8 3" xfId="708"/>
    <cellStyle name="Обычный 3 7 8 3 2" xfId="1688"/>
    <cellStyle name="Обычный 3 7 8 3 2 2" xfId="5712"/>
    <cellStyle name="Обычный 3 7 8 3 3" xfId="2668"/>
    <cellStyle name="Обычный 3 7 8 3 4" xfId="3674"/>
    <cellStyle name="Обычный 3 7 8 3 5" xfId="4706"/>
    <cellStyle name="Обычный 3 7 8 4" xfId="1224"/>
    <cellStyle name="Обычный 3 7 8 4 2" xfId="5248"/>
    <cellStyle name="Обычный 3 7 8 5" xfId="2204"/>
    <cellStyle name="Обычный 3 7 8 6" xfId="3210"/>
    <cellStyle name="Обычный 3 7 8 7" xfId="4242"/>
    <cellStyle name="Обычный 3 7 9" xfId="270"/>
    <cellStyle name="Обычный 3 7 9 2" xfId="502"/>
    <cellStyle name="Обычный 3 7 9 2 2" xfId="966"/>
    <cellStyle name="Обычный 3 7 9 2 2 2" xfId="1946"/>
    <cellStyle name="Обычный 3 7 9 2 2 2 2" xfId="5970"/>
    <cellStyle name="Обычный 3 7 9 2 2 3" xfId="2926"/>
    <cellStyle name="Обычный 3 7 9 2 2 4" xfId="3932"/>
    <cellStyle name="Обычный 3 7 9 2 2 5" xfId="4964"/>
    <cellStyle name="Обычный 3 7 9 2 3" xfId="1482"/>
    <cellStyle name="Обычный 3 7 9 2 3 2" xfId="5506"/>
    <cellStyle name="Обычный 3 7 9 2 4" xfId="2462"/>
    <cellStyle name="Обычный 3 7 9 2 5" xfId="3468"/>
    <cellStyle name="Обычный 3 7 9 2 6" xfId="4500"/>
    <cellStyle name="Обычный 3 7 9 3" xfId="734"/>
    <cellStyle name="Обычный 3 7 9 3 2" xfId="1714"/>
    <cellStyle name="Обычный 3 7 9 3 2 2" xfId="5738"/>
    <cellStyle name="Обычный 3 7 9 3 3" xfId="2694"/>
    <cellStyle name="Обычный 3 7 9 3 4" xfId="3700"/>
    <cellStyle name="Обычный 3 7 9 3 5" xfId="4732"/>
    <cellStyle name="Обычный 3 7 9 4" xfId="1250"/>
    <cellStyle name="Обычный 3 7 9 4 2" xfId="5274"/>
    <cellStyle name="Обычный 3 7 9 5" xfId="2230"/>
    <cellStyle name="Обычный 3 7 9 6" xfId="3236"/>
    <cellStyle name="Обычный 3 7 9 7" xfId="4268"/>
    <cellStyle name="Обычный 3 8" xfId="61"/>
    <cellStyle name="Обычный 3 8 10" xfId="296"/>
    <cellStyle name="Обычный 3 8 10 2" xfId="760"/>
    <cellStyle name="Обычный 3 8 10 2 2" xfId="1740"/>
    <cellStyle name="Обычный 3 8 10 2 2 2" xfId="5764"/>
    <cellStyle name="Обычный 3 8 10 2 3" xfId="2720"/>
    <cellStyle name="Обычный 3 8 10 2 4" xfId="3726"/>
    <cellStyle name="Обычный 3 8 10 2 5" xfId="4758"/>
    <cellStyle name="Обычный 3 8 10 3" xfId="1276"/>
    <cellStyle name="Обычный 3 8 10 3 2" xfId="5300"/>
    <cellStyle name="Обычный 3 8 10 4" xfId="2256"/>
    <cellStyle name="Обычный 3 8 10 5" xfId="3262"/>
    <cellStyle name="Обычный 3 8 10 6" xfId="4294"/>
    <cellStyle name="Обычный 3 8 11" xfId="528"/>
    <cellStyle name="Обычный 3 8 11 2" xfId="1508"/>
    <cellStyle name="Обычный 3 8 11 2 2" xfId="5532"/>
    <cellStyle name="Обычный 3 8 11 3" xfId="2488"/>
    <cellStyle name="Обычный 3 8 11 4" xfId="3494"/>
    <cellStyle name="Обычный 3 8 11 5" xfId="4526"/>
    <cellStyle name="Обычный 3 8 12" xfId="994"/>
    <cellStyle name="Обычный 3 8 12 2" xfId="1974"/>
    <cellStyle name="Обычный 3 8 12 2 2" xfId="5998"/>
    <cellStyle name="Обычный 3 8 12 3" xfId="2954"/>
    <cellStyle name="Обычный 3 8 12 4" xfId="3960"/>
    <cellStyle name="Обычный 3 8 12 5" xfId="4992"/>
    <cellStyle name="Обычный 3 8 13" xfId="1020"/>
    <cellStyle name="Обычный 3 8 13 2" xfId="2000"/>
    <cellStyle name="Обычный 3 8 13 2 2" xfId="6024"/>
    <cellStyle name="Обычный 3 8 13 3" xfId="2980"/>
    <cellStyle name="Обычный 3 8 13 4" xfId="3986"/>
    <cellStyle name="Обычный 3 8 13 5" xfId="5018"/>
    <cellStyle name="Обычный 3 8 14" xfId="1044"/>
    <cellStyle name="Обычный 3 8 14 2" xfId="3030"/>
    <cellStyle name="Обычный 3 8 14 3" xfId="5068"/>
    <cellStyle name="Обычный 3 8 15" xfId="2024"/>
    <cellStyle name="Обычный 3 8 15 2" xfId="4012"/>
    <cellStyle name="Обычный 3 8 15 3" xfId="6050"/>
    <cellStyle name="Обычный 3 8 16" xfId="3006"/>
    <cellStyle name="Обычный 3 8 16 2" xfId="5044"/>
    <cellStyle name="Обычный 3 8 17" xfId="4062"/>
    <cellStyle name="Обычный 3 8 2" xfId="90"/>
    <cellStyle name="Обычный 3 8 2 2" xfId="322"/>
    <cellStyle name="Обычный 3 8 2 2 2" xfId="786"/>
    <cellStyle name="Обычный 3 8 2 2 2 2" xfId="1766"/>
    <cellStyle name="Обычный 3 8 2 2 2 2 2" xfId="5790"/>
    <cellStyle name="Обычный 3 8 2 2 2 3" xfId="2746"/>
    <cellStyle name="Обычный 3 8 2 2 2 4" xfId="3752"/>
    <cellStyle name="Обычный 3 8 2 2 2 5" xfId="4784"/>
    <cellStyle name="Обычный 3 8 2 2 3" xfId="1302"/>
    <cellStyle name="Обычный 3 8 2 2 3 2" xfId="5326"/>
    <cellStyle name="Обычный 3 8 2 2 4" xfId="2282"/>
    <cellStyle name="Обычный 3 8 2 2 5" xfId="3288"/>
    <cellStyle name="Обычный 3 8 2 2 6" xfId="4320"/>
    <cellStyle name="Обычный 3 8 2 3" xfId="554"/>
    <cellStyle name="Обычный 3 8 2 3 2" xfId="1534"/>
    <cellStyle name="Обычный 3 8 2 3 2 2" xfId="5558"/>
    <cellStyle name="Обычный 3 8 2 3 3" xfId="2514"/>
    <cellStyle name="Обычный 3 8 2 3 4" xfId="3520"/>
    <cellStyle name="Обычный 3 8 2 3 5" xfId="4552"/>
    <cellStyle name="Обычный 3 8 2 4" xfId="1070"/>
    <cellStyle name="Обычный 3 8 2 4 2" xfId="4038"/>
    <cellStyle name="Обычный 3 8 2 4 3" xfId="6076"/>
    <cellStyle name="Обычный 3 8 2 5" xfId="2050"/>
    <cellStyle name="Обычный 3 8 2 5 2" xfId="5094"/>
    <cellStyle name="Обычный 3 8 2 6" xfId="3056"/>
    <cellStyle name="Обычный 3 8 2 7" xfId="4088"/>
    <cellStyle name="Обычный 3 8 3" xfId="116"/>
    <cellStyle name="Обычный 3 8 3 2" xfId="348"/>
    <cellStyle name="Обычный 3 8 3 2 2" xfId="812"/>
    <cellStyle name="Обычный 3 8 3 2 2 2" xfId="1792"/>
    <cellStyle name="Обычный 3 8 3 2 2 2 2" xfId="5816"/>
    <cellStyle name="Обычный 3 8 3 2 2 3" xfId="2772"/>
    <cellStyle name="Обычный 3 8 3 2 2 4" xfId="3778"/>
    <cellStyle name="Обычный 3 8 3 2 2 5" xfId="4810"/>
    <cellStyle name="Обычный 3 8 3 2 3" xfId="1328"/>
    <cellStyle name="Обычный 3 8 3 2 3 2" xfId="5352"/>
    <cellStyle name="Обычный 3 8 3 2 4" xfId="2308"/>
    <cellStyle name="Обычный 3 8 3 2 5" xfId="3314"/>
    <cellStyle name="Обычный 3 8 3 2 6" xfId="4346"/>
    <cellStyle name="Обычный 3 8 3 3" xfId="580"/>
    <cellStyle name="Обычный 3 8 3 3 2" xfId="1560"/>
    <cellStyle name="Обычный 3 8 3 3 2 2" xfId="5584"/>
    <cellStyle name="Обычный 3 8 3 3 3" xfId="2540"/>
    <cellStyle name="Обычный 3 8 3 3 4" xfId="3546"/>
    <cellStyle name="Обычный 3 8 3 3 5" xfId="4578"/>
    <cellStyle name="Обычный 3 8 3 4" xfId="1096"/>
    <cellStyle name="Обычный 3 8 3 4 2" xfId="5120"/>
    <cellStyle name="Обычный 3 8 3 5" xfId="2076"/>
    <cellStyle name="Обычный 3 8 3 6" xfId="3082"/>
    <cellStyle name="Обычный 3 8 3 7" xfId="4114"/>
    <cellStyle name="Обычный 3 8 4" xfId="142"/>
    <cellStyle name="Обычный 3 8 4 2" xfId="374"/>
    <cellStyle name="Обычный 3 8 4 2 2" xfId="838"/>
    <cellStyle name="Обычный 3 8 4 2 2 2" xfId="1818"/>
    <cellStyle name="Обычный 3 8 4 2 2 2 2" xfId="5842"/>
    <cellStyle name="Обычный 3 8 4 2 2 3" xfId="2798"/>
    <cellStyle name="Обычный 3 8 4 2 2 4" xfId="3804"/>
    <cellStyle name="Обычный 3 8 4 2 2 5" xfId="4836"/>
    <cellStyle name="Обычный 3 8 4 2 3" xfId="1354"/>
    <cellStyle name="Обычный 3 8 4 2 3 2" xfId="5378"/>
    <cellStyle name="Обычный 3 8 4 2 4" xfId="2334"/>
    <cellStyle name="Обычный 3 8 4 2 5" xfId="3340"/>
    <cellStyle name="Обычный 3 8 4 2 6" xfId="4372"/>
    <cellStyle name="Обычный 3 8 4 3" xfId="606"/>
    <cellStyle name="Обычный 3 8 4 3 2" xfId="1586"/>
    <cellStyle name="Обычный 3 8 4 3 2 2" xfId="5610"/>
    <cellStyle name="Обычный 3 8 4 3 3" xfId="2566"/>
    <cellStyle name="Обычный 3 8 4 3 4" xfId="3572"/>
    <cellStyle name="Обычный 3 8 4 3 5" xfId="4604"/>
    <cellStyle name="Обычный 3 8 4 4" xfId="1122"/>
    <cellStyle name="Обычный 3 8 4 4 2" xfId="5146"/>
    <cellStyle name="Обычный 3 8 4 5" xfId="2102"/>
    <cellStyle name="Обычный 3 8 4 6" xfId="3108"/>
    <cellStyle name="Обычный 3 8 4 7" xfId="4140"/>
    <cellStyle name="Обычный 3 8 5" xfId="168"/>
    <cellStyle name="Обычный 3 8 5 2" xfId="400"/>
    <cellStyle name="Обычный 3 8 5 2 2" xfId="864"/>
    <cellStyle name="Обычный 3 8 5 2 2 2" xfId="1844"/>
    <cellStyle name="Обычный 3 8 5 2 2 2 2" xfId="5868"/>
    <cellStyle name="Обычный 3 8 5 2 2 3" xfId="2824"/>
    <cellStyle name="Обычный 3 8 5 2 2 4" xfId="3830"/>
    <cellStyle name="Обычный 3 8 5 2 2 5" xfId="4862"/>
    <cellStyle name="Обычный 3 8 5 2 3" xfId="1380"/>
    <cellStyle name="Обычный 3 8 5 2 3 2" xfId="5404"/>
    <cellStyle name="Обычный 3 8 5 2 4" xfId="2360"/>
    <cellStyle name="Обычный 3 8 5 2 5" xfId="3366"/>
    <cellStyle name="Обычный 3 8 5 2 6" xfId="4398"/>
    <cellStyle name="Обычный 3 8 5 3" xfId="632"/>
    <cellStyle name="Обычный 3 8 5 3 2" xfId="1612"/>
    <cellStyle name="Обычный 3 8 5 3 2 2" xfId="5636"/>
    <cellStyle name="Обычный 3 8 5 3 3" xfId="2592"/>
    <cellStyle name="Обычный 3 8 5 3 4" xfId="3598"/>
    <cellStyle name="Обычный 3 8 5 3 5" xfId="4630"/>
    <cellStyle name="Обычный 3 8 5 4" xfId="1148"/>
    <cellStyle name="Обычный 3 8 5 4 2" xfId="5172"/>
    <cellStyle name="Обычный 3 8 5 5" xfId="2128"/>
    <cellStyle name="Обычный 3 8 5 6" xfId="3134"/>
    <cellStyle name="Обычный 3 8 5 7" xfId="4166"/>
    <cellStyle name="Обычный 3 8 6" xfId="194"/>
    <cellStyle name="Обычный 3 8 6 2" xfId="426"/>
    <cellStyle name="Обычный 3 8 6 2 2" xfId="890"/>
    <cellStyle name="Обычный 3 8 6 2 2 2" xfId="1870"/>
    <cellStyle name="Обычный 3 8 6 2 2 2 2" xfId="5894"/>
    <cellStyle name="Обычный 3 8 6 2 2 3" xfId="2850"/>
    <cellStyle name="Обычный 3 8 6 2 2 4" xfId="3856"/>
    <cellStyle name="Обычный 3 8 6 2 2 5" xfId="4888"/>
    <cellStyle name="Обычный 3 8 6 2 3" xfId="1406"/>
    <cellStyle name="Обычный 3 8 6 2 3 2" xfId="5430"/>
    <cellStyle name="Обычный 3 8 6 2 4" xfId="2386"/>
    <cellStyle name="Обычный 3 8 6 2 5" xfId="3392"/>
    <cellStyle name="Обычный 3 8 6 2 6" xfId="4424"/>
    <cellStyle name="Обычный 3 8 6 3" xfId="658"/>
    <cellStyle name="Обычный 3 8 6 3 2" xfId="1638"/>
    <cellStyle name="Обычный 3 8 6 3 2 2" xfId="5662"/>
    <cellStyle name="Обычный 3 8 6 3 3" xfId="2618"/>
    <cellStyle name="Обычный 3 8 6 3 4" xfId="3624"/>
    <cellStyle name="Обычный 3 8 6 3 5" xfId="4656"/>
    <cellStyle name="Обычный 3 8 6 4" xfId="1174"/>
    <cellStyle name="Обычный 3 8 6 4 2" xfId="5198"/>
    <cellStyle name="Обычный 3 8 6 5" xfId="2154"/>
    <cellStyle name="Обычный 3 8 6 6" xfId="3160"/>
    <cellStyle name="Обычный 3 8 6 7" xfId="4192"/>
    <cellStyle name="Обычный 3 8 7" xfId="220"/>
    <cellStyle name="Обычный 3 8 7 2" xfId="452"/>
    <cellStyle name="Обычный 3 8 7 2 2" xfId="916"/>
    <cellStyle name="Обычный 3 8 7 2 2 2" xfId="1896"/>
    <cellStyle name="Обычный 3 8 7 2 2 2 2" xfId="5920"/>
    <cellStyle name="Обычный 3 8 7 2 2 3" xfId="2876"/>
    <cellStyle name="Обычный 3 8 7 2 2 4" xfId="3882"/>
    <cellStyle name="Обычный 3 8 7 2 2 5" xfId="4914"/>
    <cellStyle name="Обычный 3 8 7 2 3" xfId="1432"/>
    <cellStyle name="Обычный 3 8 7 2 3 2" xfId="5456"/>
    <cellStyle name="Обычный 3 8 7 2 4" xfId="2412"/>
    <cellStyle name="Обычный 3 8 7 2 5" xfId="3418"/>
    <cellStyle name="Обычный 3 8 7 2 6" xfId="4450"/>
    <cellStyle name="Обычный 3 8 7 3" xfId="684"/>
    <cellStyle name="Обычный 3 8 7 3 2" xfId="1664"/>
    <cellStyle name="Обычный 3 8 7 3 2 2" xfId="5688"/>
    <cellStyle name="Обычный 3 8 7 3 3" xfId="2644"/>
    <cellStyle name="Обычный 3 8 7 3 4" xfId="3650"/>
    <cellStyle name="Обычный 3 8 7 3 5" xfId="4682"/>
    <cellStyle name="Обычный 3 8 7 4" xfId="1200"/>
    <cellStyle name="Обычный 3 8 7 4 2" xfId="5224"/>
    <cellStyle name="Обычный 3 8 7 5" xfId="2180"/>
    <cellStyle name="Обычный 3 8 7 6" xfId="3186"/>
    <cellStyle name="Обычный 3 8 7 7" xfId="4218"/>
    <cellStyle name="Обычный 3 8 8" xfId="246"/>
    <cellStyle name="Обычный 3 8 8 2" xfId="478"/>
    <cellStyle name="Обычный 3 8 8 2 2" xfId="942"/>
    <cellStyle name="Обычный 3 8 8 2 2 2" xfId="1922"/>
    <cellStyle name="Обычный 3 8 8 2 2 2 2" xfId="5946"/>
    <cellStyle name="Обычный 3 8 8 2 2 3" xfId="2902"/>
    <cellStyle name="Обычный 3 8 8 2 2 4" xfId="3908"/>
    <cellStyle name="Обычный 3 8 8 2 2 5" xfId="4940"/>
    <cellStyle name="Обычный 3 8 8 2 3" xfId="1458"/>
    <cellStyle name="Обычный 3 8 8 2 3 2" xfId="5482"/>
    <cellStyle name="Обычный 3 8 8 2 4" xfId="2438"/>
    <cellStyle name="Обычный 3 8 8 2 5" xfId="3444"/>
    <cellStyle name="Обычный 3 8 8 2 6" xfId="4476"/>
    <cellStyle name="Обычный 3 8 8 3" xfId="710"/>
    <cellStyle name="Обычный 3 8 8 3 2" xfId="1690"/>
    <cellStyle name="Обычный 3 8 8 3 2 2" xfId="5714"/>
    <cellStyle name="Обычный 3 8 8 3 3" xfId="2670"/>
    <cellStyle name="Обычный 3 8 8 3 4" xfId="3676"/>
    <cellStyle name="Обычный 3 8 8 3 5" xfId="4708"/>
    <cellStyle name="Обычный 3 8 8 4" xfId="1226"/>
    <cellStyle name="Обычный 3 8 8 4 2" xfId="5250"/>
    <cellStyle name="Обычный 3 8 8 5" xfId="2206"/>
    <cellStyle name="Обычный 3 8 8 6" xfId="3212"/>
    <cellStyle name="Обычный 3 8 8 7" xfId="4244"/>
    <cellStyle name="Обычный 3 8 9" xfId="272"/>
    <cellStyle name="Обычный 3 8 9 2" xfId="504"/>
    <cellStyle name="Обычный 3 8 9 2 2" xfId="968"/>
    <cellStyle name="Обычный 3 8 9 2 2 2" xfId="1948"/>
    <cellStyle name="Обычный 3 8 9 2 2 2 2" xfId="5972"/>
    <cellStyle name="Обычный 3 8 9 2 2 3" xfId="2928"/>
    <cellStyle name="Обычный 3 8 9 2 2 4" xfId="3934"/>
    <cellStyle name="Обычный 3 8 9 2 2 5" xfId="4966"/>
    <cellStyle name="Обычный 3 8 9 2 3" xfId="1484"/>
    <cellStyle name="Обычный 3 8 9 2 3 2" xfId="5508"/>
    <cellStyle name="Обычный 3 8 9 2 4" xfId="2464"/>
    <cellStyle name="Обычный 3 8 9 2 5" xfId="3470"/>
    <cellStyle name="Обычный 3 8 9 2 6" xfId="4502"/>
    <cellStyle name="Обычный 3 8 9 3" xfId="736"/>
    <cellStyle name="Обычный 3 8 9 3 2" xfId="1716"/>
    <cellStyle name="Обычный 3 8 9 3 2 2" xfId="5740"/>
    <cellStyle name="Обычный 3 8 9 3 3" xfId="2696"/>
    <cellStyle name="Обычный 3 8 9 3 4" xfId="3702"/>
    <cellStyle name="Обычный 3 8 9 3 5" xfId="4734"/>
    <cellStyle name="Обычный 3 8 9 4" xfId="1252"/>
    <cellStyle name="Обычный 3 8 9 4 2" xfId="5276"/>
    <cellStyle name="Обычный 3 8 9 5" xfId="2232"/>
    <cellStyle name="Обычный 3 8 9 6" xfId="3238"/>
    <cellStyle name="Обычный 3 8 9 7" xfId="4270"/>
    <cellStyle name="Обычный 3 9" xfId="63"/>
    <cellStyle name="Обычный 3 9 10" xfId="298"/>
    <cellStyle name="Обычный 3 9 10 2" xfId="762"/>
    <cellStyle name="Обычный 3 9 10 2 2" xfId="1742"/>
    <cellStyle name="Обычный 3 9 10 2 2 2" xfId="5766"/>
    <cellStyle name="Обычный 3 9 10 2 3" xfId="2722"/>
    <cellStyle name="Обычный 3 9 10 2 4" xfId="3728"/>
    <cellStyle name="Обычный 3 9 10 2 5" xfId="4760"/>
    <cellStyle name="Обычный 3 9 10 3" xfId="1278"/>
    <cellStyle name="Обычный 3 9 10 3 2" xfId="5302"/>
    <cellStyle name="Обычный 3 9 10 4" xfId="2258"/>
    <cellStyle name="Обычный 3 9 10 5" xfId="3264"/>
    <cellStyle name="Обычный 3 9 10 6" xfId="4296"/>
    <cellStyle name="Обычный 3 9 11" xfId="530"/>
    <cellStyle name="Обычный 3 9 11 2" xfId="1510"/>
    <cellStyle name="Обычный 3 9 11 2 2" xfId="5534"/>
    <cellStyle name="Обычный 3 9 11 3" xfId="2490"/>
    <cellStyle name="Обычный 3 9 11 4" xfId="3496"/>
    <cellStyle name="Обычный 3 9 11 5" xfId="4528"/>
    <cellStyle name="Обычный 3 9 12" xfId="996"/>
    <cellStyle name="Обычный 3 9 12 2" xfId="1976"/>
    <cellStyle name="Обычный 3 9 12 2 2" xfId="6000"/>
    <cellStyle name="Обычный 3 9 12 3" xfId="2956"/>
    <cellStyle name="Обычный 3 9 12 4" xfId="3962"/>
    <cellStyle name="Обычный 3 9 12 5" xfId="4994"/>
    <cellStyle name="Обычный 3 9 13" xfId="1022"/>
    <cellStyle name="Обычный 3 9 13 2" xfId="2002"/>
    <cellStyle name="Обычный 3 9 13 2 2" xfId="6026"/>
    <cellStyle name="Обычный 3 9 13 3" xfId="2982"/>
    <cellStyle name="Обычный 3 9 13 4" xfId="3988"/>
    <cellStyle name="Обычный 3 9 13 5" xfId="5020"/>
    <cellStyle name="Обычный 3 9 14" xfId="1046"/>
    <cellStyle name="Обычный 3 9 14 2" xfId="3032"/>
    <cellStyle name="Обычный 3 9 14 3" xfId="5070"/>
    <cellStyle name="Обычный 3 9 15" xfId="2026"/>
    <cellStyle name="Обычный 3 9 15 2" xfId="4014"/>
    <cellStyle name="Обычный 3 9 15 3" xfId="6052"/>
    <cellStyle name="Обычный 3 9 16" xfId="3008"/>
    <cellStyle name="Обычный 3 9 16 2" xfId="5046"/>
    <cellStyle name="Обычный 3 9 17" xfId="4064"/>
    <cellStyle name="Обычный 3 9 2" xfId="92"/>
    <cellStyle name="Обычный 3 9 2 2" xfId="324"/>
    <cellStyle name="Обычный 3 9 2 2 2" xfId="788"/>
    <cellStyle name="Обычный 3 9 2 2 2 2" xfId="1768"/>
    <cellStyle name="Обычный 3 9 2 2 2 2 2" xfId="5792"/>
    <cellStyle name="Обычный 3 9 2 2 2 3" xfId="2748"/>
    <cellStyle name="Обычный 3 9 2 2 2 4" xfId="3754"/>
    <cellStyle name="Обычный 3 9 2 2 2 5" xfId="4786"/>
    <cellStyle name="Обычный 3 9 2 2 3" xfId="1304"/>
    <cellStyle name="Обычный 3 9 2 2 3 2" xfId="5328"/>
    <cellStyle name="Обычный 3 9 2 2 4" xfId="2284"/>
    <cellStyle name="Обычный 3 9 2 2 5" xfId="3290"/>
    <cellStyle name="Обычный 3 9 2 2 6" xfId="4322"/>
    <cellStyle name="Обычный 3 9 2 3" xfId="556"/>
    <cellStyle name="Обычный 3 9 2 3 2" xfId="1536"/>
    <cellStyle name="Обычный 3 9 2 3 2 2" xfId="5560"/>
    <cellStyle name="Обычный 3 9 2 3 3" xfId="2516"/>
    <cellStyle name="Обычный 3 9 2 3 4" xfId="3522"/>
    <cellStyle name="Обычный 3 9 2 3 5" xfId="4554"/>
    <cellStyle name="Обычный 3 9 2 4" xfId="1072"/>
    <cellStyle name="Обычный 3 9 2 4 2" xfId="4040"/>
    <cellStyle name="Обычный 3 9 2 4 3" xfId="6078"/>
    <cellStyle name="Обычный 3 9 2 5" xfId="2052"/>
    <cellStyle name="Обычный 3 9 2 5 2" xfId="5096"/>
    <cellStyle name="Обычный 3 9 2 6" xfId="3058"/>
    <cellStyle name="Обычный 3 9 2 7" xfId="4090"/>
    <cellStyle name="Обычный 3 9 3" xfId="118"/>
    <cellStyle name="Обычный 3 9 3 2" xfId="350"/>
    <cellStyle name="Обычный 3 9 3 2 2" xfId="814"/>
    <cellStyle name="Обычный 3 9 3 2 2 2" xfId="1794"/>
    <cellStyle name="Обычный 3 9 3 2 2 2 2" xfId="5818"/>
    <cellStyle name="Обычный 3 9 3 2 2 3" xfId="2774"/>
    <cellStyle name="Обычный 3 9 3 2 2 4" xfId="3780"/>
    <cellStyle name="Обычный 3 9 3 2 2 5" xfId="4812"/>
    <cellStyle name="Обычный 3 9 3 2 3" xfId="1330"/>
    <cellStyle name="Обычный 3 9 3 2 3 2" xfId="5354"/>
    <cellStyle name="Обычный 3 9 3 2 4" xfId="2310"/>
    <cellStyle name="Обычный 3 9 3 2 5" xfId="3316"/>
    <cellStyle name="Обычный 3 9 3 2 6" xfId="4348"/>
    <cellStyle name="Обычный 3 9 3 3" xfId="582"/>
    <cellStyle name="Обычный 3 9 3 3 2" xfId="1562"/>
    <cellStyle name="Обычный 3 9 3 3 2 2" xfId="5586"/>
    <cellStyle name="Обычный 3 9 3 3 3" xfId="2542"/>
    <cellStyle name="Обычный 3 9 3 3 4" xfId="3548"/>
    <cellStyle name="Обычный 3 9 3 3 5" xfId="4580"/>
    <cellStyle name="Обычный 3 9 3 4" xfId="1098"/>
    <cellStyle name="Обычный 3 9 3 4 2" xfId="5122"/>
    <cellStyle name="Обычный 3 9 3 5" xfId="2078"/>
    <cellStyle name="Обычный 3 9 3 6" xfId="3084"/>
    <cellStyle name="Обычный 3 9 3 7" xfId="4116"/>
    <cellStyle name="Обычный 3 9 4" xfId="144"/>
    <cellStyle name="Обычный 3 9 4 2" xfId="376"/>
    <cellStyle name="Обычный 3 9 4 2 2" xfId="840"/>
    <cellStyle name="Обычный 3 9 4 2 2 2" xfId="1820"/>
    <cellStyle name="Обычный 3 9 4 2 2 2 2" xfId="5844"/>
    <cellStyle name="Обычный 3 9 4 2 2 3" xfId="2800"/>
    <cellStyle name="Обычный 3 9 4 2 2 4" xfId="3806"/>
    <cellStyle name="Обычный 3 9 4 2 2 5" xfId="4838"/>
    <cellStyle name="Обычный 3 9 4 2 3" xfId="1356"/>
    <cellStyle name="Обычный 3 9 4 2 3 2" xfId="5380"/>
    <cellStyle name="Обычный 3 9 4 2 4" xfId="2336"/>
    <cellStyle name="Обычный 3 9 4 2 5" xfId="3342"/>
    <cellStyle name="Обычный 3 9 4 2 6" xfId="4374"/>
    <cellStyle name="Обычный 3 9 4 3" xfId="608"/>
    <cellStyle name="Обычный 3 9 4 3 2" xfId="1588"/>
    <cellStyle name="Обычный 3 9 4 3 2 2" xfId="5612"/>
    <cellStyle name="Обычный 3 9 4 3 3" xfId="2568"/>
    <cellStyle name="Обычный 3 9 4 3 4" xfId="3574"/>
    <cellStyle name="Обычный 3 9 4 3 5" xfId="4606"/>
    <cellStyle name="Обычный 3 9 4 4" xfId="1124"/>
    <cellStyle name="Обычный 3 9 4 4 2" xfId="5148"/>
    <cellStyle name="Обычный 3 9 4 5" xfId="2104"/>
    <cellStyle name="Обычный 3 9 4 6" xfId="3110"/>
    <cellStyle name="Обычный 3 9 4 7" xfId="4142"/>
    <cellStyle name="Обычный 3 9 5" xfId="170"/>
    <cellStyle name="Обычный 3 9 5 2" xfId="402"/>
    <cellStyle name="Обычный 3 9 5 2 2" xfId="866"/>
    <cellStyle name="Обычный 3 9 5 2 2 2" xfId="1846"/>
    <cellStyle name="Обычный 3 9 5 2 2 2 2" xfId="5870"/>
    <cellStyle name="Обычный 3 9 5 2 2 3" xfId="2826"/>
    <cellStyle name="Обычный 3 9 5 2 2 4" xfId="3832"/>
    <cellStyle name="Обычный 3 9 5 2 2 5" xfId="4864"/>
    <cellStyle name="Обычный 3 9 5 2 3" xfId="1382"/>
    <cellStyle name="Обычный 3 9 5 2 3 2" xfId="5406"/>
    <cellStyle name="Обычный 3 9 5 2 4" xfId="2362"/>
    <cellStyle name="Обычный 3 9 5 2 5" xfId="3368"/>
    <cellStyle name="Обычный 3 9 5 2 6" xfId="4400"/>
    <cellStyle name="Обычный 3 9 5 3" xfId="634"/>
    <cellStyle name="Обычный 3 9 5 3 2" xfId="1614"/>
    <cellStyle name="Обычный 3 9 5 3 2 2" xfId="5638"/>
    <cellStyle name="Обычный 3 9 5 3 3" xfId="2594"/>
    <cellStyle name="Обычный 3 9 5 3 4" xfId="3600"/>
    <cellStyle name="Обычный 3 9 5 3 5" xfId="4632"/>
    <cellStyle name="Обычный 3 9 5 4" xfId="1150"/>
    <cellStyle name="Обычный 3 9 5 4 2" xfId="5174"/>
    <cellStyle name="Обычный 3 9 5 5" xfId="2130"/>
    <cellStyle name="Обычный 3 9 5 6" xfId="3136"/>
    <cellStyle name="Обычный 3 9 5 7" xfId="4168"/>
    <cellStyle name="Обычный 3 9 6" xfId="196"/>
    <cellStyle name="Обычный 3 9 6 2" xfId="428"/>
    <cellStyle name="Обычный 3 9 6 2 2" xfId="892"/>
    <cellStyle name="Обычный 3 9 6 2 2 2" xfId="1872"/>
    <cellStyle name="Обычный 3 9 6 2 2 2 2" xfId="5896"/>
    <cellStyle name="Обычный 3 9 6 2 2 3" xfId="2852"/>
    <cellStyle name="Обычный 3 9 6 2 2 4" xfId="3858"/>
    <cellStyle name="Обычный 3 9 6 2 2 5" xfId="4890"/>
    <cellStyle name="Обычный 3 9 6 2 3" xfId="1408"/>
    <cellStyle name="Обычный 3 9 6 2 3 2" xfId="5432"/>
    <cellStyle name="Обычный 3 9 6 2 4" xfId="2388"/>
    <cellStyle name="Обычный 3 9 6 2 5" xfId="3394"/>
    <cellStyle name="Обычный 3 9 6 2 6" xfId="4426"/>
    <cellStyle name="Обычный 3 9 6 3" xfId="660"/>
    <cellStyle name="Обычный 3 9 6 3 2" xfId="1640"/>
    <cellStyle name="Обычный 3 9 6 3 2 2" xfId="5664"/>
    <cellStyle name="Обычный 3 9 6 3 3" xfId="2620"/>
    <cellStyle name="Обычный 3 9 6 3 4" xfId="3626"/>
    <cellStyle name="Обычный 3 9 6 3 5" xfId="4658"/>
    <cellStyle name="Обычный 3 9 6 4" xfId="1176"/>
    <cellStyle name="Обычный 3 9 6 4 2" xfId="5200"/>
    <cellStyle name="Обычный 3 9 6 5" xfId="2156"/>
    <cellStyle name="Обычный 3 9 6 6" xfId="3162"/>
    <cellStyle name="Обычный 3 9 6 7" xfId="4194"/>
    <cellStyle name="Обычный 3 9 7" xfId="222"/>
    <cellStyle name="Обычный 3 9 7 2" xfId="454"/>
    <cellStyle name="Обычный 3 9 7 2 2" xfId="918"/>
    <cellStyle name="Обычный 3 9 7 2 2 2" xfId="1898"/>
    <cellStyle name="Обычный 3 9 7 2 2 2 2" xfId="5922"/>
    <cellStyle name="Обычный 3 9 7 2 2 3" xfId="2878"/>
    <cellStyle name="Обычный 3 9 7 2 2 4" xfId="3884"/>
    <cellStyle name="Обычный 3 9 7 2 2 5" xfId="4916"/>
    <cellStyle name="Обычный 3 9 7 2 3" xfId="1434"/>
    <cellStyle name="Обычный 3 9 7 2 3 2" xfId="5458"/>
    <cellStyle name="Обычный 3 9 7 2 4" xfId="2414"/>
    <cellStyle name="Обычный 3 9 7 2 5" xfId="3420"/>
    <cellStyle name="Обычный 3 9 7 2 6" xfId="4452"/>
    <cellStyle name="Обычный 3 9 7 3" xfId="686"/>
    <cellStyle name="Обычный 3 9 7 3 2" xfId="1666"/>
    <cellStyle name="Обычный 3 9 7 3 2 2" xfId="5690"/>
    <cellStyle name="Обычный 3 9 7 3 3" xfId="2646"/>
    <cellStyle name="Обычный 3 9 7 3 4" xfId="3652"/>
    <cellStyle name="Обычный 3 9 7 3 5" xfId="4684"/>
    <cellStyle name="Обычный 3 9 7 4" xfId="1202"/>
    <cellStyle name="Обычный 3 9 7 4 2" xfId="5226"/>
    <cellStyle name="Обычный 3 9 7 5" xfId="2182"/>
    <cellStyle name="Обычный 3 9 7 6" xfId="3188"/>
    <cellStyle name="Обычный 3 9 7 7" xfId="4220"/>
    <cellStyle name="Обычный 3 9 8" xfId="248"/>
    <cellStyle name="Обычный 3 9 8 2" xfId="480"/>
    <cellStyle name="Обычный 3 9 8 2 2" xfId="944"/>
    <cellStyle name="Обычный 3 9 8 2 2 2" xfId="1924"/>
    <cellStyle name="Обычный 3 9 8 2 2 2 2" xfId="5948"/>
    <cellStyle name="Обычный 3 9 8 2 2 3" xfId="2904"/>
    <cellStyle name="Обычный 3 9 8 2 2 4" xfId="3910"/>
    <cellStyle name="Обычный 3 9 8 2 2 5" xfId="4942"/>
    <cellStyle name="Обычный 3 9 8 2 3" xfId="1460"/>
    <cellStyle name="Обычный 3 9 8 2 3 2" xfId="5484"/>
    <cellStyle name="Обычный 3 9 8 2 4" xfId="2440"/>
    <cellStyle name="Обычный 3 9 8 2 5" xfId="3446"/>
    <cellStyle name="Обычный 3 9 8 2 6" xfId="4478"/>
    <cellStyle name="Обычный 3 9 8 3" xfId="712"/>
    <cellStyle name="Обычный 3 9 8 3 2" xfId="1692"/>
    <cellStyle name="Обычный 3 9 8 3 2 2" xfId="5716"/>
    <cellStyle name="Обычный 3 9 8 3 3" xfId="2672"/>
    <cellStyle name="Обычный 3 9 8 3 4" xfId="3678"/>
    <cellStyle name="Обычный 3 9 8 3 5" xfId="4710"/>
    <cellStyle name="Обычный 3 9 8 4" xfId="1228"/>
    <cellStyle name="Обычный 3 9 8 4 2" xfId="5252"/>
    <cellStyle name="Обычный 3 9 8 5" xfId="2208"/>
    <cellStyle name="Обычный 3 9 8 6" xfId="3214"/>
    <cellStyle name="Обычный 3 9 8 7" xfId="4246"/>
    <cellStyle name="Обычный 3 9 9" xfId="274"/>
    <cellStyle name="Обычный 3 9 9 2" xfId="506"/>
    <cellStyle name="Обычный 3 9 9 2 2" xfId="970"/>
    <cellStyle name="Обычный 3 9 9 2 2 2" xfId="1950"/>
    <cellStyle name="Обычный 3 9 9 2 2 2 2" xfId="5974"/>
    <cellStyle name="Обычный 3 9 9 2 2 3" xfId="2930"/>
    <cellStyle name="Обычный 3 9 9 2 2 4" xfId="3936"/>
    <cellStyle name="Обычный 3 9 9 2 2 5" xfId="4968"/>
    <cellStyle name="Обычный 3 9 9 2 3" xfId="1486"/>
    <cellStyle name="Обычный 3 9 9 2 3 2" xfId="5510"/>
    <cellStyle name="Обычный 3 9 9 2 4" xfId="2466"/>
    <cellStyle name="Обычный 3 9 9 2 5" xfId="3472"/>
    <cellStyle name="Обычный 3 9 9 2 6" xfId="4504"/>
    <cellStyle name="Обычный 3 9 9 3" xfId="738"/>
    <cellStyle name="Обычный 3 9 9 3 2" xfId="1718"/>
    <cellStyle name="Обычный 3 9 9 3 2 2" xfId="5742"/>
    <cellStyle name="Обычный 3 9 9 3 3" xfId="2698"/>
    <cellStyle name="Обычный 3 9 9 3 4" xfId="3704"/>
    <cellStyle name="Обычный 3 9 9 3 5" xfId="4736"/>
    <cellStyle name="Обычный 3 9 9 4" xfId="1254"/>
    <cellStyle name="Обычный 3 9 9 4 2" xfId="5278"/>
    <cellStyle name="Обычный 3 9 9 5" xfId="2234"/>
    <cellStyle name="Обычный 3 9 9 6" xfId="3240"/>
    <cellStyle name="Обычный 3 9 9 7" xfId="4272"/>
    <cellStyle name="Плохой" xfId="36" builtinId="27" customBuiltin="1"/>
    <cellStyle name="Пояснение" xfId="37" builtinId="53" customBuiltin="1"/>
    <cellStyle name="Примечание" xfId="38" builtinId="10" customBuiltin="1"/>
    <cellStyle name="Процентный 2" xfId="45"/>
    <cellStyle name="Процентный 2 2" xfId="49"/>
    <cellStyle name="Процентный 2 3" xfId="76"/>
    <cellStyle name="Связанная ячейка" xfId="39" builtinId="24" customBuiltin="1"/>
    <cellStyle name="Текст предупреждения" xfId="40" builtinId="11" customBuiltin="1"/>
    <cellStyle name="Финансовый 2" xfId="41"/>
    <cellStyle name="Финансовый 2 2" xfId="47"/>
    <cellStyle name="Финансовый 2 3" xfId="74"/>
    <cellStyle name="Финансовый 3" xfId="73"/>
    <cellStyle name="Хороший" xfId="42" builtinId="26" customBuiltin="1"/>
  </cellStyles>
  <dxfs count="0"/>
  <tableStyles count="0" defaultTableStyle="TableStyleMedium9" defaultPivotStyle="PivotStyleLight16"/>
  <colors>
    <mruColors>
      <color rgb="FF99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107949</xdr:colOff>
      <xdr:row>0</xdr:row>
      <xdr:rowOff>0</xdr:rowOff>
    </xdr:from>
    <xdr:to>
      <xdr:col>11</xdr:col>
      <xdr:colOff>10582</xdr:colOff>
      <xdr:row>10</xdr:row>
      <xdr:rowOff>142875</xdr:rowOff>
    </xdr:to>
    <xdr:sp macro="" textlink="">
      <xdr:nvSpPr>
        <xdr:cNvPr id="2" name="Text Box 1">
          <a:extLst>
            <a:ext uri="{FF2B5EF4-FFF2-40B4-BE49-F238E27FC236}">
              <a16:creationId xmlns="" xmlns:a16="http://schemas.microsoft.com/office/drawing/2014/main" id="{00000000-0008-0000-0000-000003000000}"/>
            </a:ext>
          </a:extLst>
        </xdr:cNvPr>
        <xdr:cNvSpPr txBox="1">
          <a:spLocks noChangeArrowheads="1"/>
        </xdr:cNvSpPr>
      </xdr:nvSpPr>
      <xdr:spPr bwMode="auto">
        <a:xfrm>
          <a:off x="6151032" y="0"/>
          <a:ext cx="2897717" cy="2047875"/>
        </a:xfrm>
        <a:prstGeom prst="rect">
          <a:avLst/>
        </a:prstGeom>
        <a:solidFill>
          <a:srgbClr val="FFFFFF"/>
        </a:solidFill>
        <a:ln w="9525">
          <a:noFill/>
          <a:miter lim="800000"/>
          <a:headEnd/>
          <a:tailEnd/>
        </a:ln>
      </xdr:spPr>
      <xdr:txBody>
        <a:bodyPr vertOverflow="clip" wrap="square" lIns="36576" tIns="32004" rIns="36576" bIns="0" anchor="t" upright="1"/>
        <a:lstStyle/>
        <a:p>
          <a:pPr algn="l" rtl="0">
            <a:defRPr sz="1000"/>
          </a:pPr>
          <a:r>
            <a:rPr lang="ru-RU" sz="1400" b="0" i="0" u="none" strike="noStrike" baseline="0">
              <a:solidFill>
                <a:srgbClr val="000000"/>
              </a:solidFill>
              <a:latin typeface="Times New Roman"/>
              <a:cs typeface="Times New Roman"/>
            </a:rPr>
            <a:t>Приложение 12</a:t>
          </a:r>
        </a:p>
        <a:p>
          <a:pPr algn="l" rtl="0">
            <a:defRPr sz="1000"/>
          </a:pPr>
          <a:r>
            <a:rPr lang="ru-RU" sz="1400" b="0" i="0" u="none" strike="noStrike" baseline="0">
              <a:solidFill>
                <a:srgbClr val="000000"/>
              </a:solidFill>
              <a:latin typeface="Times New Roman"/>
              <a:cs typeface="Times New Roman"/>
            </a:rPr>
            <a:t>к решению Совета</a:t>
          </a:r>
        </a:p>
        <a:p>
          <a:pPr algn="l" rtl="0">
            <a:defRPr sz="1000"/>
          </a:pPr>
          <a:r>
            <a:rPr lang="ru-RU" sz="1400" b="0" i="0" u="none" strike="noStrike" baseline="0">
              <a:solidFill>
                <a:srgbClr val="000000"/>
              </a:solidFill>
              <a:latin typeface="Times New Roman"/>
              <a:cs typeface="Times New Roman"/>
            </a:rPr>
            <a:t>муниципального образования</a:t>
          </a:r>
        </a:p>
        <a:p>
          <a:pPr marL="0" indent="0" algn="l" rtl="0">
            <a:defRPr sz="1000"/>
          </a:pPr>
          <a:r>
            <a:rPr lang="ru-RU" sz="1400" b="0" i="0" u="none" strike="noStrike" baseline="0">
              <a:solidFill>
                <a:srgbClr val="000000"/>
              </a:solidFill>
              <a:latin typeface="Times New Roman"/>
              <a:ea typeface="+mn-ea"/>
              <a:cs typeface="Times New Roman"/>
            </a:rPr>
            <a:t>Туапсинский муниципальный округ Краснодарского края</a:t>
          </a:r>
        </a:p>
        <a:p>
          <a:pPr marL="0" indent="0" algn="l" rtl="0">
            <a:defRPr sz="1000"/>
          </a:pPr>
          <a:r>
            <a:rPr lang="ru-RU" sz="1400" u="none">
              <a:effectLst/>
              <a:latin typeface="Times New Roman" pitchFamily="18" charset="0"/>
              <a:ea typeface="+mn-ea"/>
              <a:cs typeface="Times New Roman" pitchFamily="18" charset="0"/>
            </a:rPr>
            <a:t>от ___________ №______</a:t>
          </a:r>
        </a:p>
      </xdr:txBody>
    </xdr:sp>
    <xdr:clientData/>
  </xdr:twoCellAnchor>
  <xdr:twoCellAnchor>
    <xdr:from>
      <xdr:col>4</xdr:col>
      <xdr:colOff>121919</xdr:colOff>
      <xdr:row>0</xdr:row>
      <xdr:rowOff>0</xdr:rowOff>
    </xdr:from>
    <xdr:to>
      <xdr:col>11</xdr:col>
      <xdr:colOff>0</xdr:colOff>
      <xdr:row>0</xdr:row>
      <xdr:rowOff>7620</xdr:rowOff>
    </xdr:to>
    <xdr:sp macro="" textlink="">
      <xdr:nvSpPr>
        <xdr:cNvPr id="5" name="Text Box 2"/>
        <xdr:cNvSpPr txBox="1">
          <a:spLocks noChangeArrowheads="1"/>
        </xdr:cNvSpPr>
      </xdr:nvSpPr>
      <xdr:spPr bwMode="auto">
        <a:xfrm>
          <a:off x="6332219" y="0"/>
          <a:ext cx="2585085" cy="1333500"/>
        </a:xfrm>
        <a:prstGeom prst="rect">
          <a:avLst/>
        </a:prstGeom>
        <a:solidFill>
          <a:sysClr val="window" lastClr="FFFFFF"/>
        </a:solidFill>
        <a:ln w="9525">
          <a:noFill/>
          <a:miter lim="800000"/>
          <a:headEnd/>
          <a:tailEnd/>
        </a:ln>
      </xdr:spPr>
      <xdr:txBody>
        <a:bodyPr vertOverflow="clip" wrap="square" lIns="36576" tIns="32004" rIns="36576"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ea typeface="+mn-ea"/>
              <a:cs typeface="Times New Roman"/>
            </a:rPr>
            <a:t>риложение 4</a:t>
          </a:r>
          <a:r>
            <a:rPr kumimoji="0" lang="ru-RU" sz="1400" b="0" i="0" u="none" strike="noStrike" kern="0" cap="none" spc="0" normalizeH="0" baseline="0" noProof="0">
              <a:ln>
                <a:noFill/>
              </a:ln>
              <a:solidFill>
                <a:srgbClr val="000000"/>
              </a:solidFill>
              <a:effectLst/>
              <a:uLnTx/>
              <a:uFillTx/>
              <a:latin typeface="Times New Roman"/>
              <a:cs typeface="Times New Roman"/>
            </a:rPr>
            <a: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cs typeface="Times New Roman"/>
            </a:rPr>
            <a:t>к </a:t>
          </a: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решению  Совета</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муниципального образования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Туапсинский муниципальный округ Краснодарского края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от 13.11.2024 № </a:t>
          </a:r>
          <a:endParaRPr kumimoji="0" lang="ru-RU" sz="14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107949</xdr:colOff>
      <xdr:row>7</xdr:row>
      <xdr:rowOff>0</xdr:rowOff>
    </xdr:from>
    <xdr:to>
      <xdr:col>11</xdr:col>
      <xdr:colOff>10582</xdr:colOff>
      <xdr:row>13</xdr:row>
      <xdr:rowOff>142875</xdr:rowOff>
    </xdr:to>
    <xdr:sp macro="" textlink="">
      <xdr:nvSpPr>
        <xdr:cNvPr id="2" name="Text Box 1">
          <a:extLst>
            <a:ext uri="{FF2B5EF4-FFF2-40B4-BE49-F238E27FC236}">
              <a16:creationId xmlns="" xmlns:a16="http://schemas.microsoft.com/office/drawing/2014/main" id="{00000000-0008-0000-0000-000003000000}"/>
            </a:ext>
          </a:extLst>
        </xdr:cNvPr>
        <xdr:cNvSpPr txBox="1">
          <a:spLocks noChangeArrowheads="1"/>
        </xdr:cNvSpPr>
      </xdr:nvSpPr>
      <xdr:spPr bwMode="auto">
        <a:xfrm>
          <a:off x="6146799" y="0"/>
          <a:ext cx="2883958" cy="2028825"/>
        </a:xfrm>
        <a:prstGeom prst="rect">
          <a:avLst/>
        </a:prstGeom>
        <a:solidFill>
          <a:srgbClr val="FFFFFF"/>
        </a:solidFill>
        <a:ln w="9525">
          <a:noFill/>
          <a:miter lim="800000"/>
          <a:headEnd/>
          <a:tailEnd/>
        </a:ln>
      </xdr:spPr>
      <xdr:txBody>
        <a:bodyPr vertOverflow="clip" wrap="square" lIns="36576" tIns="32004" rIns="36576" bIns="0" anchor="t" upright="1"/>
        <a:lstStyle/>
        <a:p>
          <a:pPr rtl="0"/>
          <a:r>
            <a:rPr lang="ru-RU" sz="1400">
              <a:effectLst/>
              <a:latin typeface="Times New Roman" pitchFamily="18" charset="0"/>
              <a:ea typeface="+mn-ea"/>
              <a:cs typeface="Times New Roman" pitchFamily="18" charset="0"/>
            </a:rPr>
            <a:t>«</a:t>
          </a:r>
          <a:r>
            <a:rPr lang="ru-RU" sz="1400" b="0" i="0" baseline="0">
              <a:effectLst/>
              <a:latin typeface="Times New Roman" pitchFamily="18" charset="0"/>
              <a:ea typeface="+mn-ea"/>
              <a:cs typeface="Times New Roman" pitchFamily="18" charset="0"/>
            </a:rPr>
            <a:t>Приложение 11</a:t>
          </a:r>
          <a:endParaRPr lang="ru-RU" sz="1400">
            <a:effectLst/>
            <a:latin typeface="Times New Roman" pitchFamily="18" charset="0"/>
            <a:cs typeface="Times New Roman" pitchFamily="18" charset="0"/>
          </a:endParaRPr>
        </a:p>
        <a:p>
          <a:pPr rtl="0"/>
          <a:r>
            <a:rPr lang="ru-RU" sz="1400" b="0" i="0" baseline="0">
              <a:effectLst/>
              <a:latin typeface="Times New Roman" pitchFamily="18" charset="0"/>
              <a:ea typeface="+mn-ea"/>
              <a:cs typeface="Times New Roman" pitchFamily="18" charset="0"/>
            </a:rPr>
            <a:t>к решению Совета</a:t>
          </a:r>
          <a:endParaRPr lang="ru-RU" sz="1400">
            <a:effectLst/>
            <a:latin typeface="Times New Roman" pitchFamily="18" charset="0"/>
            <a:cs typeface="Times New Roman" pitchFamily="18" charset="0"/>
          </a:endParaRPr>
        </a:p>
        <a:p>
          <a:pPr rtl="0"/>
          <a:r>
            <a:rPr lang="ru-RU" sz="1400" b="0" i="0" baseline="0">
              <a:effectLst/>
              <a:latin typeface="Times New Roman" pitchFamily="18" charset="0"/>
              <a:ea typeface="+mn-ea"/>
              <a:cs typeface="Times New Roman" pitchFamily="18" charset="0"/>
            </a:rPr>
            <a:t>муниципального образования</a:t>
          </a:r>
          <a:endParaRPr lang="ru-RU" sz="1400">
            <a:effectLst/>
            <a:latin typeface="Times New Roman" pitchFamily="18" charset="0"/>
            <a:cs typeface="Times New Roman" pitchFamily="18" charset="0"/>
          </a:endParaRPr>
        </a:p>
        <a:p>
          <a:pPr rtl="0"/>
          <a:r>
            <a:rPr lang="ru-RU" sz="1400" b="0" i="0" baseline="0">
              <a:effectLst/>
              <a:latin typeface="Times New Roman" pitchFamily="18" charset="0"/>
              <a:ea typeface="+mn-ea"/>
              <a:cs typeface="Times New Roman" pitchFamily="18" charset="0"/>
            </a:rPr>
            <a:t>Туапсинский муниципальный округ Краснодарского края</a:t>
          </a:r>
          <a:endParaRPr lang="ru-RU" sz="1400">
            <a:effectLst/>
            <a:latin typeface="Times New Roman" pitchFamily="18" charset="0"/>
            <a:cs typeface="Times New Roman" pitchFamily="18" charset="0"/>
          </a:endParaRPr>
        </a:p>
        <a:p>
          <a:pPr rtl="0"/>
          <a:r>
            <a:rPr lang="ru-RU" sz="1400">
              <a:effectLst/>
              <a:latin typeface="Times New Roman" pitchFamily="18" charset="0"/>
              <a:ea typeface="+mn-ea"/>
              <a:cs typeface="Times New Roman" pitchFamily="18" charset="0"/>
            </a:rPr>
            <a:t>от 24.12.2025  № 344</a:t>
          </a:r>
          <a:endParaRPr lang="ru-RU" sz="1400">
            <a:effectLst/>
            <a:latin typeface="Times New Roman" pitchFamily="18" charset="0"/>
            <a:cs typeface="Times New Roman" pitchFamily="18" charset="0"/>
          </a:endParaRPr>
        </a:p>
      </xdr:txBody>
    </xdr:sp>
    <xdr:clientData/>
  </xdr:twoCellAnchor>
  <xdr:twoCellAnchor>
    <xdr:from>
      <xdr:col>4</xdr:col>
      <xdr:colOff>99060</xdr:colOff>
      <xdr:row>0</xdr:row>
      <xdr:rowOff>0</xdr:rowOff>
    </xdr:from>
    <xdr:to>
      <xdr:col>11</xdr:col>
      <xdr:colOff>52917</xdr:colOff>
      <xdr:row>6</xdr:row>
      <xdr:rowOff>121920</xdr:rowOff>
    </xdr:to>
    <xdr:sp macro="" textlink="">
      <xdr:nvSpPr>
        <xdr:cNvPr id="5" name="Text Box 2"/>
        <xdr:cNvSpPr txBox="1">
          <a:spLocks noChangeArrowheads="1"/>
        </xdr:cNvSpPr>
      </xdr:nvSpPr>
      <xdr:spPr bwMode="auto">
        <a:xfrm>
          <a:off x="6309360" y="0"/>
          <a:ext cx="3032337" cy="1447800"/>
        </a:xfrm>
        <a:prstGeom prst="rect">
          <a:avLst/>
        </a:prstGeom>
        <a:solidFill>
          <a:sysClr val="window" lastClr="FFFFFF"/>
        </a:solidFill>
        <a:ln w="9525">
          <a:noFill/>
          <a:miter lim="800000"/>
          <a:headEnd/>
          <a:tailEnd/>
        </a:ln>
      </xdr:spPr>
      <xdr:txBody>
        <a:bodyPr vertOverflow="clip" wrap="square" lIns="36576" tIns="32004" rIns="36576" bIns="0" anchor="t" upright="1"/>
        <a:lstStyle/>
        <a:p>
          <a:r>
            <a:rPr lang="ru-RU" sz="1400">
              <a:effectLst/>
              <a:latin typeface="Times New Roman" pitchFamily="18" charset="0"/>
              <a:ea typeface="+mn-ea"/>
              <a:cs typeface="Times New Roman" pitchFamily="18" charset="0"/>
            </a:rPr>
            <a:t>Приложение 6</a:t>
          </a:r>
        </a:p>
        <a:p>
          <a:r>
            <a:rPr lang="ru-RU" sz="1400">
              <a:effectLst/>
              <a:latin typeface="Times New Roman" pitchFamily="18" charset="0"/>
              <a:ea typeface="+mn-ea"/>
              <a:cs typeface="Times New Roman" pitchFamily="18" charset="0"/>
            </a:rPr>
            <a:t>к решению Совета</a:t>
          </a:r>
        </a:p>
        <a:p>
          <a:r>
            <a:rPr lang="ru-RU" sz="1400">
              <a:effectLst/>
              <a:latin typeface="Times New Roman" pitchFamily="18" charset="0"/>
              <a:ea typeface="+mn-ea"/>
              <a:cs typeface="Times New Roman" pitchFamily="18" charset="0"/>
            </a:rPr>
            <a:t>муниципального образования</a:t>
          </a:r>
        </a:p>
        <a:p>
          <a:r>
            <a:rPr lang="ru-RU" sz="1400">
              <a:effectLst/>
              <a:latin typeface="Times New Roman" pitchFamily="18" charset="0"/>
              <a:ea typeface="+mn-ea"/>
              <a:cs typeface="Times New Roman" pitchFamily="18" charset="0"/>
            </a:rPr>
            <a:t>Туапсинский муниципальный округ Краснодарского края</a:t>
          </a:r>
        </a:p>
        <a:p>
          <a:r>
            <a:rPr lang="ru-RU" sz="1400">
              <a:effectLst/>
              <a:latin typeface="Times New Roman" pitchFamily="18" charset="0"/>
              <a:ea typeface="+mn-ea"/>
              <a:cs typeface="Times New Roman" pitchFamily="18" charset="0"/>
            </a:rPr>
            <a:t>от  15.01.2026  № 345  </a:t>
          </a:r>
          <a:endParaRPr lang="ru-RU" sz="1400">
            <a:effectLst/>
            <a:latin typeface="Times New Roman" pitchFamily="18" charset="0"/>
            <a:cs typeface="Times New Roman" pitchFamily="18" charset="0"/>
          </a:endParaRPr>
        </a:p>
      </xdr:txBody>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1952"/>
  <sheetViews>
    <sheetView showGridLines="0" view="pageBreakPreview" zoomScale="90" zoomScaleNormal="90" zoomScaleSheetLayoutView="90" workbookViewId="0"/>
  </sheetViews>
  <sheetFormatPr defaultColWidth="9.109375" defaultRowHeight="17.399999999999999" x14ac:dyDescent="0.25"/>
  <cols>
    <col min="1" max="1" width="4.6640625" style="9" customWidth="1"/>
    <col min="2" max="2" width="77" style="10" customWidth="1"/>
    <col min="3" max="3" width="4.5546875" style="11" customWidth="1"/>
    <col min="4" max="4" width="4.33203125" style="12" customWidth="1"/>
    <col min="5" max="5" width="6" style="12" customWidth="1"/>
    <col min="6" max="6" width="3.33203125" style="12" customWidth="1"/>
    <col min="7" max="7" width="3.33203125" style="11" customWidth="1"/>
    <col min="8" max="8" width="5.33203125" style="12" customWidth="1"/>
    <col min="9" max="9" width="7.33203125" style="12" customWidth="1"/>
    <col min="10" max="10" width="4.5546875" style="12" customWidth="1"/>
    <col min="11" max="11" width="15" style="13" customWidth="1"/>
    <col min="12" max="12" width="24.33203125" style="9" customWidth="1"/>
    <col min="13" max="13" width="17.109375" style="9" customWidth="1"/>
    <col min="14" max="14" width="23.109375" style="9" customWidth="1"/>
    <col min="15" max="15" width="17.5546875" style="9" customWidth="1"/>
    <col min="16" max="16" width="5.6640625" style="9" customWidth="1"/>
    <col min="17" max="17" width="5.44140625" style="9" customWidth="1"/>
    <col min="18" max="18" width="0.5546875" style="9" customWidth="1"/>
    <col min="19" max="19" width="4.33203125" style="9" customWidth="1"/>
    <col min="20" max="16384" width="9.109375" style="9"/>
  </cols>
  <sheetData>
    <row r="1" spans="1:15" ht="27.6" customHeight="1" x14ac:dyDescent="0.25"/>
    <row r="6" spans="1:15" ht="31.95" customHeight="1" x14ac:dyDescent="0.25">
      <c r="L6" s="9">
        <v>10913121.1</v>
      </c>
    </row>
    <row r="7" spans="1:15" hidden="1" x14ac:dyDescent="0.25"/>
    <row r="8" spans="1:15" hidden="1" x14ac:dyDescent="0.25"/>
    <row r="9" spans="1:15" hidden="1" x14ac:dyDescent="0.25"/>
    <row r="10" spans="1:15" x14ac:dyDescent="0.25">
      <c r="M10" s="14">
        <f>L13-L17</f>
        <v>175123.60000000149</v>
      </c>
      <c r="N10" s="14">
        <f>M10-168184.3</f>
        <v>6939.3000000015018</v>
      </c>
    </row>
    <row r="11" spans="1:15" x14ac:dyDescent="0.25">
      <c r="A11" s="130" t="s">
        <v>155</v>
      </c>
      <c r="B11" s="130"/>
      <c r="C11" s="130"/>
      <c r="D11" s="130"/>
      <c r="E11" s="130"/>
      <c r="F11" s="130"/>
      <c r="G11" s="130"/>
      <c r="H11" s="130"/>
      <c r="I11" s="130"/>
      <c r="J11" s="130"/>
      <c r="K11" s="130"/>
    </row>
    <row r="12" spans="1:15" x14ac:dyDescent="0.25">
      <c r="A12" s="130" t="s">
        <v>221</v>
      </c>
      <c r="B12" s="130"/>
      <c r="C12" s="130"/>
      <c r="D12" s="130"/>
      <c r="E12" s="130"/>
      <c r="F12" s="130"/>
      <c r="G12" s="130"/>
      <c r="H12" s="130"/>
      <c r="I12" s="130"/>
      <c r="J12" s="130"/>
      <c r="K12" s="130"/>
      <c r="L12" s="14"/>
    </row>
    <row r="13" spans="1:15" x14ac:dyDescent="0.25">
      <c r="A13" s="130" t="s">
        <v>658</v>
      </c>
      <c r="B13" s="130"/>
      <c r="C13" s="130"/>
      <c r="D13" s="130"/>
      <c r="E13" s="130"/>
      <c r="F13" s="130"/>
      <c r="G13" s="130"/>
      <c r="H13" s="130"/>
      <c r="I13" s="130"/>
      <c r="J13" s="130"/>
      <c r="K13" s="130"/>
      <c r="L13" s="14">
        <f>L17+6939.3+168184.3</f>
        <v>10920060.4</v>
      </c>
    </row>
    <row r="14" spans="1:15" ht="18" x14ac:dyDescent="0.25">
      <c r="A14" s="15"/>
      <c r="B14" s="16"/>
      <c r="C14" s="17"/>
      <c r="D14" s="18"/>
      <c r="E14" s="18"/>
      <c r="F14" s="1"/>
      <c r="G14" s="19"/>
      <c r="H14" s="1"/>
      <c r="I14" s="1"/>
      <c r="J14" s="1"/>
      <c r="K14" s="85"/>
    </row>
    <row r="15" spans="1:15" ht="18" x14ac:dyDescent="0.25">
      <c r="A15" s="20"/>
      <c r="B15" s="21"/>
      <c r="C15" s="20"/>
      <c r="D15" s="20"/>
      <c r="E15" s="20"/>
      <c r="F15" s="22"/>
      <c r="G15" s="20"/>
      <c r="H15" s="22"/>
      <c r="I15" s="22"/>
      <c r="J15" s="131" t="s">
        <v>71</v>
      </c>
      <c r="K15" s="131"/>
    </row>
    <row r="16" spans="1:15" x14ac:dyDescent="0.25">
      <c r="A16" s="132" t="s">
        <v>0</v>
      </c>
      <c r="B16" s="133" t="s">
        <v>37</v>
      </c>
      <c r="C16" s="132" t="s">
        <v>36</v>
      </c>
      <c r="D16" s="132" t="s">
        <v>35</v>
      </c>
      <c r="E16" s="132"/>
      <c r="F16" s="132"/>
      <c r="G16" s="132"/>
      <c r="H16" s="132"/>
      <c r="I16" s="132"/>
      <c r="J16" s="132"/>
      <c r="K16" s="134" t="s">
        <v>154</v>
      </c>
      <c r="O16" s="3"/>
    </row>
    <row r="17" spans="1:15" x14ac:dyDescent="0.25">
      <c r="A17" s="132"/>
      <c r="B17" s="133"/>
      <c r="C17" s="132"/>
      <c r="D17" s="23" t="s">
        <v>31</v>
      </c>
      <c r="E17" s="23" t="s">
        <v>32</v>
      </c>
      <c r="F17" s="132" t="s">
        <v>33</v>
      </c>
      <c r="G17" s="132"/>
      <c r="H17" s="132"/>
      <c r="I17" s="132"/>
      <c r="J17" s="23" t="s">
        <v>34</v>
      </c>
      <c r="K17" s="134"/>
      <c r="L17" s="9">
        <v>10744936.799999999</v>
      </c>
    </row>
    <row r="18" spans="1:15" x14ac:dyDescent="0.25">
      <c r="A18" s="24">
        <v>1</v>
      </c>
      <c r="B18" s="25">
        <v>2</v>
      </c>
      <c r="C18" s="24">
        <v>3</v>
      </c>
      <c r="D18" s="24">
        <v>4</v>
      </c>
      <c r="E18" s="24">
        <v>5</v>
      </c>
      <c r="F18" s="24">
        <v>6</v>
      </c>
      <c r="G18" s="24">
        <v>7</v>
      </c>
      <c r="H18" s="24">
        <v>8</v>
      </c>
      <c r="I18" s="24">
        <v>9</v>
      </c>
      <c r="J18" s="24">
        <v>10</v>
      </c>
      <c r="K18" s="26">
        <v>11</v>
      </c>
    </row>
    <row r="19" spans="1:15" ht="45" customHeight="1" x14ac:dyDescent="0.25">
      <c r="A19" s="24"/>
      <c r="B19" s="27" t="s">
        <v>38</v>
      </c>
      <c r="C19" s="24"/>
      <c r="D19" s="24"/>
      <c r="E19" s="24"/>
      <c r="F19" s="23"/>
      <c r="G19" s="24"/>
      <c r="H19" s="23"/>
      <c r="I19" s="23"/>
      <c r="J19" s="24"/>
      <c r="K19" s="8">
        <f>SUM(K20+K28+K370+K414+K452+K573+K629+K679+K775+K1018+K1225+K1306+K1427+K1478+K1364+K1523)</f>
        <v>10913121.1</v>
      </c>
      <c r="L19" s="28"/>
      <c r="M19" s="28"/>
      <c r="N19" s="29"/>
      <c r="O19" s="30"/>
    </row>
    <row r="20" spans="1:15" ht="42.75" customHeight="1" x14ac:dyDescent="0.25">
      <c r="A20" s="33">
        <v>1</v>
      </c>
      <c r="B20" s="31" t="s">
        <v>316</v>
      </c>
      <c r="C20" s="23">
        <v>901</v>
      </c>
      <c r="D20" s="32"/>
      <c r="E20" s="32"/>
      <c r="F20" s="23"/>
      <c r="G20" s="32"/>
      <c r="H20" s="23"/>
      <c r="I20" s="23"/>
      <c r="J20" s="32"/>
      <c r="K20" s="8">
        <f t="shared" ref="K20:K23" si="0">SUM(K21)</f>
        <v>1872</v>
      </c>
      <c r="L20" s="14"/>
      <c r="M20" s="14"/>
      <c r="N20" s="14"/>
    </row>
    <row r="21" spans="1:15" ht="34.5" customHeight="1" x14ac:dyDescent="0.25">
      <c r="A21" s="137"/>
      <c r="B21" s="7" t="s">
        <v>1</v>
      </c>
      <c r="C21" s="23">
        <v>901</v>
      </c>
      <c r="D21" s="23" t="s">
        <v>2</v>
      </c>
      <c r="E21" s="23"/>
      <c r="F21" s="23"/>
      <c r="G21" s="23"/>
      <c r="H21" s="23"/>
      <c r="I21" s="23"/>
      <c r="J21" s="23"/>
      <c r="K21" s="8">
        <f>SUM(K22)</f>
        <v>1872</v>
      </c>
      <c r="M21" s="14"/>
    </row>
    <row r="22" spans="1:15" ht="47.25" customHeight="1" x14ac:dyDescent="0.25">
      <c r="A22" s="137"/>
      <c r="B22" s="7" t="s">
        <v>123</v>
      </c>
      <c r="C22" s="56">
        <v>901</v>
      </c>
      <c r="D22" s="4" t="s">
        <v>2</v>
      </c>
      <c r="E22" s="4" t="s">
        <v>5</v>
      </c>
      <c r="F22" s="4"/>
      <c r="G22" s="51"/>
      <c r="H22" s="4"/>
      <c r="I22" s="4"/>
      <c r="J22" s="4"/>
      <c r="K22" s="8">
        <f t="shared" si="0"/>
        <v>1872</v>
      </c>
      <c r="M22" s="14"/>
    </row>
    <row r="23" spans="1:15" ht="18.75" customHeight="1" x14ac:dyDescent="0.25">
      <c r="A23" s="137"/>
      <c r="B23" s="7" t="s">
        <v>61</v>
      </c>
      <c r="C23" s="56">
        <v>901</v>
      </c>
      <c r="D23" s="4" t="s">
        <v>2</v>
      </c>
      <c r="E23" s="4" t="s">
        <v>5</v>
      </c>
      <c r="F23" s="4">
        <v>51</v>
      </c>
      <c r="G23" s="51"/>
      <c r="H23" s="4"/>
      <c r="I23" s="4"/>
      <c r="J23" s="4"/>
      <c r="K23" s="8">
        <f t="shared" si="0"/>
        <v>1872</v>
      </c>
      <c r="M23" s="14"/>
    </row>
    <row r="24" spans="1:15" ht="18" customHeight="1" x14ac:dyDescent="0.25">
      <c r="A24" s="137"/>
      <c r="B24" s="7" t="s">
        <v>76</v>
      </c>
      <c r="C24" s="56">
        <v>901</v>
      </c>
      <c r="D24" s="4" t="s">
        <v>2</v>
      </c>
      <c r="E24" s="4" t="s">
        <v>5</v>
      </c>
      <c r="F24" s="4">
        <v>51</v>
      </c>
      <c r="G24" s="51">
        <v>1</v>
      </c>
      <c r="H24" s="4"/>
      <c r="I24" s="4"/>
      <c r="J24" s="4"/>
      <c r="K24" s="8">
        <f>SUM(K25)</f>
        <v>1872</v>
      </c>
    </row>
    <row r="25" spans="1:15" ht="18" customHeight="1" x14ac:dyDescent="0.25">
      <c r="A25" s="137"/>
      <c r="B25" s="7" t="s">
        <v>45</v>
      </c>
      <c r="C25" s="56">
        <v>901</v>
      </c>
      <c r="D25" s="4" t="s">
        <v>2</v>
      </c>
      <c r="E25" s="4" t="s">
        <v>5</v>
      </c>
      <c r="F25" s="4">
        <v>51</v>
      </c>
      <c r="G25" s="51">
        <v>1</v>
      </c>
      <c r="H25" s="4" t="s">
        <v>74</v>
      </c>
      <c r="I25" s="4" t="s">
        <v>75</v>
      </c>
      <c r="J25" s="4"/>
      <c r="K25" s="8">
        <f>SUM(K26+K27)</f>
        <v>1872</v>
      </c>
    </row>
    <row r="26" spans="1:15" s="3" customFormat="1" ht="50.25" customHeight="1" x14ac:dyDescent="0.25">
      <c r="A26" s="137"/>
      <c r="B26" s="7" t="s">
        <v>119</v>
      </c>
      <c r="C26" s="56">
        <v>901</v>
      </c>
      <c r="D26" s="4" t="s">
        <v>2</v>
      </c>
      <c r="E26" s="4" t="s">
        <v>5</v>
      </c>
      <c r="F26" s="4">
        <v>51</v>
      </c>
      <c r="G26" s="51">
        <v>1</v>
      </c>
      <c r="H26" s="4" t="s">
        <v>74</v>
      </c>
      <c r="I26" s="4" t="s">
        <v>75</v>
      </c>
      <c r="J26" s="4" t="s">
        <v>46</v>
      </c>
      <c r="K26" s="8">
        <v>1800</v>
      </c>
    </row>
    <row r="27" spans="1:15" s="3" customFormat="1" ht="31.5" customHeight="1" x14ac:dyDescent="0.25">
      <c r="A27" s="137"/>
      <c r="B27" s="7" t="s">
        <v>120</v>
      </c>
      <c r="C27" s="56">
        <v>901</v>
      </c>
      <c r="D27" s="4" t="s">
        <v>2</v>
      </c>
      <c r="E27" s="4" t="s">
        <v>5</v>
      </c>
      <c r="F27" s="4">
        <v>51</v>
      </c>
      <c r="G27" s="51">
        <v>1</v>
      </c>
      <c r="H27" s="4" t="s">
        <v>74</v>
      </c>
      <c r="I27" s="4" t="s">
        <v>75</v>
      </c>
      <c r="J27" s="4" t="s">
        <v>47</v>
      </c>
      <c r="K27" s="8">
        <v>72</v>
      </c>
    </row>
    <row r="28" spans="1:15" s="3" customFormat="1" ht="47.25" customHeight="1" x14ac:dyDescent="0.25">
      <c r="A28" s="138">
        <v>2</v>
      </c>
      <c r="B28" s="7" t="s">
        <v>317</v>
      </c>
      <c r="C28" s="56">
        <v>902</v>
      </c>
      <c r="D28" s="65"/>
      <c r="E28" s="65"/>
      <c r="F28" s="65"/>
      <c r="G28" s="56"/>
      <c r="H28" s="65"/>
      <c r="I28" s="65"/>
      <c r="J28" s="65"/>
      <c r="K28" s="8">
        <f>SUM(K29+K170+K201+K302+K259+K318+K326+K188+K293+K363)</f>
        <v>4221884.5</v>
      </c>
    </row>
    <row r="29" spans="1:15" s="3" customFormat="1" ht="18" customHeight="1" x14ac:dyDescent="0.25">
      <c r="A29" s="139"/>
      <c r="B29" s="7" t="s">
        <v>1</v>
      </c>
      <c r="C29" s="56">
        <v>902</v>
      </c>
      <c r="D29" s="65" t="s">
        <v>2</v>
      </c>
      <c r="E29" s="4"/>
      <c r="F29" s="4"/>
      <c r="G29" s="51"/>
      <c r="H29" s="4"/>
      <c r="I29" s="4"/>
      <c r="J29" s="4"/>
      <c r="K29" s="8">
        <f>SUM(K30+K35+K77+K72)</f>
        <v>549753.5</v>
      </c>
    </row>
    <row r="30" spans="1:15" s="3" customFormat="1" ht="31.5" customHeight="1" x14ac:dyDescent="0.25">
      <c r="A30" s="139"/>
      <c r="B30" s="7" t="s">
        <v>3</v>
      </c>
      <c r="C30" s="56">
        <v>902</v>
      </c>
      <c r="D30" s="4" t="s">
        <v>2</v>
      </c>
      <c r="E30" s="4" t="s">
        <v>4</v>
      </c>
      <c r="F30" s="4"/>
      <c r="G30" s="51"/>
      <c r="H30" s="4"/>
      <c r="I30" s="4"/>
      <c r="J30" s="4"/>
      <c r="K30" s="8">
        <f t="shared" ref="K30:K32" si="1">SUM(K31)</f>
        <v>4459.8999999999996</v>
      </c>
    </row>
    <row r="31" spans="1:15" s="3" customFormat="1" ht="47.25" customHeight="1" x14ac:dyDescent="0.25">
      <c r="A31" s="139"/>
      <c r="B31" s="7" t="s">
        <v>318</v>
      </c>
      <c r="C31" s="56">
        <v>902</v>
      </c>
      <c r="D31" s="4" t="s">
        <v>2</v>
      </c>
      <c r="E31" s="4" t="s">
        <v>4</v>
      </c>
      <c r="F31" s="4">
        <v>50</v>
      </c>
      <c r="G31" s="51"/>
      <c r="H31" s="4"/>
      <c r="I31" s="4"/>
      <c r="J31" s="4"/>
      <c r="K31" s="8">
        <f t="shared" si="1"/>
        <v>4459.8999999999996</v>
      </c>
    </row>
    <row r="32" spans="1:15" s="3" customFormat="1" ht="31.5" customHeight="1" x14ac:dyDescent="0.25">
      <c r="A32" s="139"/>
      <c r="B32" s="7" t="s">
        <v>319</v>
      </c>
      <c r="C32" s="56">
        <v>902</v>
      </c>
      <c r="D32" s="4" t="s">
        <v>2</v>
      </c>
      <c r="E32" s="4" t="s">
        <v>4</v>
      </c>
      <c r="F32" s="4">
        <v>50</v>
      </c>
      <c r="G32" s="51">
        <v>1</v>
      </c>
      <c r="H32" s="4"/>
      <c r="I32" s="4"/>
      <c r="J32" s="4"/>
      <c r="K32" s="8">
        <f t="shared" si="1"/>
        <v>4459.8999999999996</v>
      </c>
    </row>
    <row r="33" spans="1:11" s="3" customFormat="1" ht="18" customHeight="1" x14ac:dyDescent="0.25">
      <c r="A33" s="139"/>
      <c r="B33" s="7" t="s">
        <v>45</v>
      </c>
      <c r="C33" s="56">
        <v>902</v>
      </c>
      <c r="D33" s="4" t="s">
        <v>2</v>
      </c>
      <c r="E33" s="4" t="s">
        <v>4</v>
      </c>
      <c r="F33" s="4">
        <v>50</v>
      </c>
      <c r="G33" s="51">
        <v>1</v>
      </c>
      <c r="H33" s="4" t="s">
        <v>74</v>
      </c>
      <c r="I33" s="4" t="s">
        <v>75</v>
      </c>
      <c r="J33" s="4"/>
      <c r="K33" s="8">
        <f>SUM(K34:K34)</f>
        <v>4459.8999999999996</v>
      </c>
    </row>
    <row r="34" spans="1:11" s="3" customFormat="1" ht="51" customHeight="1" x14ac:dyDescent="0.25">
      <c r="A34" s="139"/>
      <c r="B34" s="7" t="s">
        <v>119</v>
      </c>
      <c r="C34" s="56">
        <v>902</v>
      </c>
      <c r="D34" s="4" t="s">
        <v>2</v>
      </c>
      <c r="E34" s="4" t="s">
        <v>4</v>
      </c>
      <c r="F34" s="4">
        <v>50</v>
      </c>
      <c r="G34" s="51">
        <v>1</v>
      </c>
      <c r="H34" s="4" t="s">
        <v>74</v>
      </c>
      <c r="I34" s="4" t="s">
        <v>75</v>
      </c>
      <c r="J34" s="4" t="s">
        <v>46</v>
      </c>
      <c r="K34" s="5">
        <v>4459.8999999999996</v>
      </c>
    </row>
    <row r="35" spans="1:11" s="3" customFormat="1" ht="47.25" customHeight="1" x14ac:dyDescent="0.25">
      <c r="A35" s="139"/>
      <c r="B35" s="7" t="s">
        <v>44</v>
      </c>
      <c r="C35" s="56">
        <v>902</v>
      </c>
      <c r="D35" s="4" t="s">
        <v>2</v>
      </c>
      <c r="E35" s="4" t="s">
        <v>6</v>
      </c>
      <c r="F35" s="4"/>
      <c r="G35" s="51"/>
      <c r="H35" s="4"/>
      <c r="I35" s="4"/>
      <c r="J35" s="4"/>
      <c r="K35" s="8">
        <f>K36+K46+K41</f>
        <v>230561.3</v>
      </c>
    </row>
    <row r="36" spans="1:11" s="3" customFormat="1" ht="18" customHeight="1" x14ac:dyDescent="0.25">
      <c r="A36" s="139"/>
      <c r="B36" s="34" t="s">
        <v>667</v>
      </c>
      <c r="C36" s="56">
        <v>902</v>
      </c>
      <c r="D36" s="4" t="s">
        <v>2</v>
      </c>
      <c r="E36" s="4" t="s">
        <v>6</v>
      </c>
      <c r="F36" s="4" t="s">
        <v>24</v>
      </c>
      <c r="G36" s="51"/>
      <c r="H36" s="4"/>
      <c r="I36" s="4"/>
      <c r="J36" s="4"/>
      <c r="K36" s="8">
        <f>K37</f>
        <v>0</v>
      </c>
    </row>
    <row r="37" spans="1:11" s="3" customFormat="1" ht="18" customHeight="1" x14ac:dyDescent="0.25">
      <c r="A37" s="139"/>
      <c r="B37" s="34" t="s">
        <v>321</v>
      </c>
      <c r="C37" s="56">
        <v>902</v>
      </c>
      <c r="D37" s="4" t="s">
        <v>2</v>
      </c>
      <c r="E37" s="4" t="s">
        <v>6</v>
      </c>
      <c r="F37" s="4" t="s">
        <v>24</v>
      </c>
      <c r="G37" s="51">
        <v>6</v>
      </c>
      <c r="H37" s="4"/>
      <c r="I37" s="4"/>
      <c r="J37" s="4"/>
      <c r="K37" s="8">
        <f>K38</f>
        <v>0</v>
      </c>
    </row>
    <row r="38" spans="1:11" s="3" customFormat="1" ht="31.5" customHeight="1" x14ac:dyDescent="0.25">
      <c r="A38" s="139"/>
      <c r="B38" s="34" t="s">
        <v>322</v>
      </c>
      <c r="C38" s="56">
        <v>902</v>
      </c>
      <c r="D38" s="4" t="s">
        <v>2</v>
      </c>
      <c r="E38" s="4" t="s">
        <v>6</v>
      </c>
      <c r="F38" s="4" t="s">
        <v>24</v>
      </c>
      <c r="G38" s="51">
        <v>6</v>
      </c>
      <c r="H38" s="4" t="s">
        <v>2</v>
      </c>
      <c r="I38" s="4"/>
      <c r="J38" s="4"/>
      <c r="K38" s="8">
        <f>K39</f>
        <v>0</v>
      </c>
    </row>
    <row r="39" spans="1:11" s="3" customFormat="1" ht="94.5" customHeight="1" x14ac:dyDescent="0.25">
      <c r="A39" s="139"/>
      <c r="B39" s="35" t="s">
        <v>265</v>
      </c>
      <c r="C39" s="56">
        <v>902</v>
      </c>
      <c r="D39" s="4" t="s">
        <v>2</v>
      </c>
      <c r="E39" s="4" t="s">
        <v>6</v>
      </c>
      <c r="F39" s="4" t="s">
        <v>24</v>
      </c>
      <c r="G39" s="51">
        <v>6</v>
      </c>
      <c r="H39" s="4" t="s">
        <v>2</v>
      </c>
      <c r="I39" s="4" t="s">
        <v>85</v>
      </c>
      <c r="J39" s="4"/>
      <c r="K39" s="8">
        <f>K40</f>
        <v>0</v>
      </c>
    </row>
    <row r="40" spans="1:11" s="3" customFormat="1" ht="31.5" customHeight="1" x14ac:dyDescent="0.25">
      <c r="A40" s="139"/>
      <c r="B40" s="7" t="s">
        <v>120</v>
      </c>
      <c r="C40" s="56">
        <v>902</v>
      </c>
      <c r="D40" s="4" t="s">
        <v>2</v>
      </c>
      <c r="E40" s="4" t="s">
        <v>6</v>
      </c>
      <c r="F40" s="4" t="s">
        <v>24</v>
      </c>
      <c r="G40" s="51">
        <v>6</v>
      </c>
      <c r="H40" s="4" t="s">
        <v>2</v>
      </c>
      <c r="I40" s="4" t="s">
        <v>85</v>
      </c>
      <c r="J40" s="4" t="s">
        <v>47</v>
      </c>
      <c r="K40" s="8">
        <v>0</v>
      </c>
    </row>
    <row r="41" spans="1:11" s="3" customFormat="1" ht="31.5" customHeight="1" x14ac:dyDescent="0.25">
      <c r="A41" s="139"/>
      <c r="B41" s="7" t="s">
        <v>666</v>
      </c>
      <c r="C41" s="56">
        <v>902</v>
      </c>
      <c r="D41" s="4" t="s">
        <v>2</v>
      </c>
      <c r="E41" s="4" t="s">
        <v>6</v>
      </c>
      <c r="F41" s="4" t="s">
        <v>659</v>
      </c>
      <c r="G41" s="51"/>
      <c r="H41" s="4"/>
      <c r="I41" s="4"/>
      <c r="J41" s="4"/>
      <c r="K41" s="8">
        <f>K42</f>
        <v>101.4</v>
      </c>
    </row>
    <row r="42" spans="1:11" s="3" customFormat="1" ht="31.5" customHeight="1" x14ac:dyDescent="0.25">
      <c r="A42" s="139"/>
      <c r="B42" s="7" t="s">
        <v>664</v>
      </c>
      <c r="C42" s="56">
        <v>902</v>
      </c>
      <c r="D42" s="4" t="s">
        <v>2</v>
      </c>
      <c r="E42" s="4" t="s">
        <v>6</v>
      </c>
      <c r="F42" s="4" t="s">
        <v>659</v>
      </c>
      <c r="G42" s="51">
        <v>1</v>
      </c>
      <c r="H42" s="4"/>
      <c r="I42" s="4"/>
      <c r="J42" s="4"/>
      <c r="K42" s="8">
        <f>K43</f>
        <v>101.4</v>
      </c>
    </row>
    <row r="43" spans="1:11" s="3" customFormat="1" ht="31.5" customHeight="1" x14ac:dyDescent="0.25">
      <c r="A43" s="139"/>
      <c r="B43" s="7" t="s">
        <v>665</v>
      </c>
      <c r="C43" s="56">
        <v>902</v>
      </c>
      <c r="D43" s="4" t="s">
        <v>2</v>
      </c>
      <c r="E43" s="4" t="s">
        <v>6</v>
      </c>
      <c r="F43" s="4" t="s">
        <v>659</v>
      </c>
      <c r="G43" s="51">
        <v>1</v>
      </c>
      <c r="H43" s="4" t="s">
        <v>2</v>
      </c>
      <c r="I43" s="4"/>
      <c r="J43" s="4"/>
      <c r="K43" s="8">
        <f>K44</f>
        <v>101.4</v>
      </c>
    </row>
    <row r="44" spans="1:11" s="3" customFormat="1" ht="94.5" customHeight="1" x14ac:dyDescent="0.25">
      <c r="A44" s="139"/>
      <c r="B44" s="7" t="s">
        <v>265</v>
      </c>
      <c r="C44" s="56">
        <v>902</v>
      </c>
      <c r="D44" s="4" t="s">
        <v>2</v>
      </c>
      <c r="E44" s="4" t="s">
        <v>6</v>
      </c>
      <c r="F44" s="4" t="s">
        <v>659</v>
      </c>
      <c r="G44" s="51">
        <v>1</v>
      </c>
      <c r="H44" s="4" t="s">
        <v>2</v>
      </c>
      <c r="I44" s="4" t="s">
        <v>85</v>
      </c>
      <c r="J44" s="4"/>
      <c r="K44" s="8">
        <f>K45</f>
        <v>101.4</v>
      </c>
    </row>
    <row r="45" spans="1:11" s="3" customFormat="1" ht="31.5" customHeight="1" x14ac:dyDescent="0.25">
      <c r="A45" s="139"/>
      <c r="B45" s="7" t="s">
        <v>120</v>
      </c>
      <c r="C45" s="56">
        <v>902</v>
      </c>
      <c r="D45" s="4" t="s">
        <v>2</v>
      </c>
      <c r="E45" s="4" t="s">
        <v>6</v>
      </c>
      <c r="F45" s="4" t="s">
        <v>659</v>
      </c>
      <c r="G45" s="51">
        <v>1</v>
      </c>
      <c r="H45" s="4" t="s">
        <v>2</v>
      </c>
      <c r="I45" s="4" t="s">
        <v>85</v>
      </c>
      <c r="J45" s="4" t="s">
        <v>47</v>
      </c>
      <c r="K45" s="8">
        <v>101.4</v>
      </c>
    </row>
    <row r="46" spans="1:11" ht="18" customHeight="1" x14ac:dyDescent="0.25">
      <c r="A46" s="139"/>
      <c r="B46" s="7" t="s">
        <v>65</v>
      </c>
      <c r="C46" s="56">
        <v>902</v>
      </c>
      <c r="D46" s="4" t="s">
        <v>2</v>
      </c>
      <c r="E46" s="4" t="s">
        <v>6</v>
      </c>
      <c r="F46" s="4">
        <v>52</v>
      </c>
      <c r="G46" s="51"/>
      <c r="H46" s="4"/>
      <c r="I46" s="4"/>
      <c r="J46" s="4"/>
      <c r="K46" s="8">
        <f>SUM(K47+K58+K67)</f>
        <v>230459.9</v>
      </c>
    </row>
    <row r="47" spans="1:11" ht="31.5" customHeight="1" x14ac:dyDescent="0.25">
      <c r="A47" s="139"/>
      <c r="B47" s="7" t="s">
        <v>323</v>
      </c>
      <c r="C47" s="56">
        <v>902</v>
      </c>
      <c r="D47" s="4" t="s">
        <v>2</v>
      </c>
      <c r="E47" s="4" t="s">
        <v>6</v>
      </c>
      <c r="F47" s="4">
        <v>52</v>
      </c>
      <c r="G47" s="51">
        <v>1</v>
      </c>
      <c r="H47" s="4"/>
      <c r="I47" s="4"/>
      <c r="J47" s="4"/>
      <c r="K47" s="8">
        <f>K48+K54</f>
        <v>197761.69999999998</v>
      </c>
    </row>
    <row r="48" spans="1:11" ht="18" customHeight="1" x14ac:dyDescent="0.25">
      <c r="A48" s="139"/>
      <c r="B48" s="7" t="s">
        <v>45</v>
      </c>
      <c r="C48" s="56">
        <v>902</v>
      </c>
      <c r="D48" s="4" t="s">
        <v>2</v>
      </c>
      <c r="E48" s="4" t="s">
        <v>6</v>
      </c>
      <c r="F48" s="4">
        <v>52</v>
      </c>
      <c r="G48" s="51">
        <v>1</v>
      </c>
      <c r="H48" s="4" t="s">
        <v>74</v>
      </c>
      <c r="I48" s="4" t="s">
        <v>75</v>
      </c>
      <c r="J48" s="4"/>
      <c r="K48" s="8">
        <f>K49+K50+K52+K53+K51</f>
        <v>197761.69999999998</v>
      </c>
    </row>
    <row r="49" spans="1:11" ht="52.5" customHeight="1" x14ac:dyDescent="0.25">
      <c r="A49" s="139"/>
      <c r="B49" s="7" t="s">
        <v>119</v>
      </c>
      <c r="C49" s="56">
        <v>902</v>
      </c>
      <c r="D49" s="4" t="s">
        <v>2</v>
      </c>
      <c r="E49" s="4" t="s">
        <v>6</v>
      </c>
      <c r="F49" s="4">
        <v>52</v>
      </c>
      <c r="G49" s="51">
        <v>1</v>
      </c>
      <c r="H49" s="4" t="s">
        <v>74</v>
      </c>
      <c r="I49" s="4" t="s">
        <v>75</v>
      </c>
      <c r="J49" s="4" t="s">
        <v>46</v>
      </c>
      <c r="K49" s="8">
        <f>194954.3+1000</f>
        <v>195954.3</v>
      </c>
    </row>
    <row r="50" spans="1:11" ht="31.5" customHeight="1" x14ac:dyDescent="0.25">
      <c r="A50" s="139"/>
      <c r="B50" s="7" t="s">
        <v>120</v>
      </c>
      <c r="C50" s="56">
        <v>902</v>
      </c>
      <c r="D50" s="4" t="s">
        <v>2</v>
      </c>
      <c r="E50" s="4" t="s">
        <v>6</v>
      </c>
      <c r="F50" s="4">
        <v>52</v>
      </c>
      <c r="G50" s="51">
        <v>1</v>
      </c>
      <c r="H50" s="4" t="s">
        <v>74</v>
      </c>
      <c r="I50" s="4" t="s">
        <v>75</v>
      </c>
      <c r="J50" s="4" t="s">
        <v>47</v>
      </c>
      <c r="K50" s="8">
        <v>1807.4</v>
      </c>
    </row>
    <row r="51" spans="1:11" ht="18" customHeight="1" x14ac:dyDescent="0.25">
      <c r="A51" s="139"/>
      <c r="B51" s="7" t="s">
        <v>53</v>
      </c>
      <c r="C51" s="56">
        <v>902</v>
      </c>
      <c r="D51" s="4" t="s">
        <v>2</v>
      </c>
      <c r="E51" s="4" t="s">
        <v>6</v>
      </c>
      <c r="F51" s="4">
        <v>52</v>
      </c>
      <c r="G51" s="51">
        <v>1</v>
      </c>
      <c r="H51" s="4" t="s">
        <v>74</v>
      </c>
      <c r="I51" s="4" t="s">
        <v>75</v>
      </c>
      <c r="J51" s="4" t="s">
        <v>54</v>
      </c>
      <c r="K51" s="8"/>
    </row>
    <row r="52" spans="1:11" ht="18" customHeight="1" x14ac:dyDescent="0.25">
      <c r="A52" s="139"/>
      <c r="B52" s="7" t="s">
        <v>22</v>
      </c>
      <c r="C52" s="56">
        <v>902</v>
      </c>
      <c r="D52" s="4" t="s">
        <v>2</v>
      </c>
      <c r="E52" s="4" t="s">
        <v>6</v>
      </c>
      <c r="F52" s="4">
        <v>52</v>
      </c>
      <c r="G52" s="51">
        <v>1</v>
      </c>
      <c r="H52" s="4" t="s">
        <v>74</v>
      </c>
      <c r="I52" s="4" t="s">
        <v>75</v>
      </c>
      <c r="J52" s="4" t="s">
        <v>56</v>
      </c>
      <c r="K52" s="8"/>
    </row>
    <row r="53" spans="1:11" ht="18" customHeight="1" x14ac:dyDescent="0.25">
      <c r="A53" s="139"/>
      <c r="B53" s="7" t="s">
        <v>48</v>
      </c>
      <c r="C53" s="56">
        <v>902</v>
      </c>
      <c r="D53" s="4" t="s">
        <v>2</v>
      </c>
      <c r="E53" s="4" t="s">
        <v>6</v>
      </c>
      <c r="F53" s="4">
        <v>52</v>
      </c>
      <c r="G53" s="51">
        <v>1</v>
      </c>
      <c r="H53" s="4" t="s">
        <v>74</v>
      </c>
      <c r="I53" s="4" t="s">
        <v>75</v>
      </c>
      <c r="J53" s="4" t="s">
        <v>49</v>
      </c>
      <c r="K53" s="8"/>
    </row>
    <row r="54" spans="1:11" ht="63" customHeight="1" x14ac:dyDescent="0.25">
      <c r="A54" s="139"/>
      <c r="B54" s="7" t="s">
        <v>309</v>
      </c>
      <c r="C54" s="56">
        <v>902</v>
      </c>
      <c r="D54" s="4" t="s">
        <v>2</v>
      </c>
      <c r="E54" s="4" t="s">
        <v>6</v>
      </c>
      <c r="F54" s="4">
        <v>52</v>
      </c>
      <c r="G54" s="51">
        <v>1</v>
      </c>
      <c r="H54" s="4" t="s">
        <v>74</v>
      </c>
      <c r="I54" s="4" t="s">
        <v>310</v>
      </c>
      <c r="J54" s="4"/>
      <c r="K54" s="8">
        <f>K55+K56+K57</f>
        <v>0</v>
      </c>
    </row>
    <row r="55" spans="1:11" ht="31.5" customHeight="1" x14ac:dyDescent="0.25">
      <c r="A55" s="139"/>
      <c r="B55" s="7" t="s">
        <v>120</v>
      </c>
      <c r="C55" s="56">
        <v>902</v>
      </c>
      <c r="D55" s="4" t="s">
        <v>2</v>
      </c>
      <c r="E55" s="4" t="s">
        <v>6</v>
      </c>
      <c r="F55" s="4">
        <v>52</v>
      </c>
      <c r="G55" s="51">
        <v>1</v>
      </c>
      <c r="H55" s="4" t="s">
        <v>74</v>
      </c>
      <c r="I55" s="4" t="s">
        <v>310</v>
      </c>
      <c r="J55" s="4" t="s">
        <v>47</v>
      </c>
      <c r="K55" s="8"/>
    </row>
    <row r="56" spans="1:11" ht="18" customHeight="1" x14ac:dyDescent="0.25">
      <c r="A56" s="139"/>
      <c r="B56" s="7" t="s">
        <v>53</v>
      </c>
      <c r="C56" s="56">
        <v>902</v>
      </c>
      <c r="D56" s="4" t="s">
        <v>2</v>
      </c>
      <c r="E56" s="4" t="s">
        <v>6</v>
      </c>
      <c r="F56" s="4">
        <v>52</v>
      </c>
      <c r="G56" s="51">
        <v>1</v>
      </c>
      <c r="H56" s="4" t="s">
        <v>74</v>
      </c>
      <c r="I56" s="4" t="s">
        <v>310</v>
      </c>
      <c r="J56" s="4" t="s">
        <v>54</v>
      </c>
      <c r="K56" s="8"/>
    </row>
    <row r="57" spans="1:11" ht="18" customHeight="1" x14ac:dyDescent="0.25">
      <c r="A57" s="139"/>
      <c r="B57" s="7" t="s">
        <v>48</v>
      </c>
      <c r="C57" s="56">
        <v>902</v>
      </c>
      <c r="D57" s="4" t="s">
        <v>2</v>
      </c>
      <c r="E57" s="4" t="s">
        <v>6</v>
      </c>
      <c r="F57" s="4">
        <v>52</v>
      </c>
      <c r="G57" s="51">
        <v>1</v>
      </c>
      <c r="H57" s="4" t="s">
        <v>74</v>
      </c>
      <c r="I57" s="4" t="s">
        <v>310</v>
      </c>
      <c r="J57" s="4" t="s">
        <v>49</v>
      </c>
      <c r="K57" s="8"/>
    </row>
    <row r="58" spans="1:11" ht="18" customHeight="1" x14ac:dyDescent="0.25">
      <c r="A58" s="139"/>
      <c r="B58" s="7" t="s">
        <v>50</v>
      </c>
      <c r="C58" s="56">
        <v>902</v>
      </c>
      <c r="D58" s="4" t="s">
        <v>2</v>
      </c>
      <c r="E58" s="4" t="s">
        <v>6</v>
      </c>
      <c r="F58" s="4" t="s">
        <v>78</v>
      </c>
      <c r="G58" s="51">
        <v>2</v>
      </c>
      <c r="H58" s="4"/>
      <c r="I58" s="4"/>
      <c r="J58" s="4"/>
      <c r="K58" s="8">
        <f>SUM(K59+K61+K64)</f>
        <v>2528.1</v>
      </c>
    </row>
    <row r="59" spans="1:11" ht="31.5" customHeight="1" x14ac:dyDescent="0.25">
      <c r="A59" s="139"/>
      <c r="B59" s="6" t="s">
        <v>403</v>
      </c>
      <c r="C59" s="56">
        <v>902</v>
      </c>
      <c r="D59" s="4" t="s">
        <v>2</v>
      </c>
      <c r="E59" s="4" t="s">
        <v>6</v>
      </c>
      <c r="F59" s="4" t="s">
        <v>78</v>
      </c>
      <c r="G59" s="4" t="s">
        <v>114</v>
      </c>
      <c r="H59" s="4" t="s">
        <v>74</v>
      </c>
      <c r="I59" s="4" t="s">
        <v>402</v>
      </c>
      <c r="J59" s="4"/>
      <c r="K59" s="8">
        <f>SUM(K60)</f>
        <v>500</v>
      </c>
    </row>
    <row r="60" spans="1:11" ht="31.5" customHeight="1" x14ac:dyDescent="0.25">
      <c r="A60" s="139"/>
      <c r="B60" s="7" t="s">
        <v>120</v>
      </c>
      <c r="C60" s="56">
        <v>902</v>
      </c>
      <c r="D60" s="4" t="s">
        <v>2</v>
      </c>
      <c r="E60" s="4" t="s">
        <v>6</v>
      </c>
      <c r="F60" s="4" t="s">
        <v>78</v>
      </c>
      <c r="G60" s="4" t="s">
        <v>114</v>
      </c>
      <c r="H60" s="4" t="s">
        <v>74</v>
      </c>
      <c r="I60" s="4" t="s">
        <v>402</v>
      </c>
      <c r="J60" s="4" t="s">
        <v>47</v>
      </c>
      <c r="K60" s="8">
        <v>500</v>
      </c>
    </row>
    <row r="61" spans="1:11" s="3" customFormat="1" ht="31.5" customHeight="1" x14ac:dyDescent="0.25">
      <c r="A61" s="139"/>
      <c r="B61" s="36" t="s">
        <v>210</v>
      </c>
      <c r="C61" s="56">
        <v>902</v>
      </c>
      <c r="D61" s="4" t="s">
        <v>2</v>
      </c>
      <c r="E61" s="4" t="s">
        <v>6</v>
      </c>
      <c r="F61" s="4" t="s">
        <v>78</v>
      </c>
      <c r="G61" s="51">
        <v>2</v>
      </c>
      <c r="H61" s="4" t="s">
        <v>74</v>
      </c>
      <c r="I61" s="4" t="s">
        <v>79</v>
      </c>
      <c r="J61" s="4"/>
      <c r="K61" s="8">
        <f>SUM(K62:K63)</f>
        <v>1012.5</v>
      </c>
    </row>
    <row r="62" spans="1:11" s="3" customFormat="1" ht="46.5" customHeight="1" x14ac:dyDescent="0.25">
      <c r="A62" s="139"/>
      <c r="B62" s="7" t="s">
        <v>119</v>
      </c>
      <c r="C62" s="56">
        <v>902</v>
      </c>
      <c r="D62" s="4" t="s">
        <v>2</v>
      </c>
      <c r="E62" s="4" t="s">
        <v>6</v>
      </c>
      <c r="F62" s="4" t="s">
        <v>78</v>
      </c>
      <c r="G62" s="51">
        <v>2</v>
      </c>
      <c r="H62" s="4" t="s">
        <v>74</v>
      </c>
      <c r="I62" s="4" t="s">
        <v>79</v>
      </c>
      <c r="J62" s="4" t="s">
        <v>46</v>
      </c>
      <c r="K62" s="8">
        <v>931.5</v>
      </c>
    </row>
    <row r="63" spans="1:11" s="3" customFormat="1" ht="31.5" customHeight="1" x14ac:dyDescent="0.25">
      <c r="A63" s="139"/>
      <c r="B63" s="7" t="s">
        <v>120</v>
      </c>
      <c r="C63" s="56">
        <v>902</v>
      </c>
      <c r="D63" s="4" t="s">
        <v>2</v>
      </c>
      <c r="E63" s="4" t="s">
        <v>6</v>
      </c>
      <c r="F63" s="4" t="s">
        <v>78</v>
      </c>
      <c r="G63" s="51">
        <v>2</v>
      </c>
      <c r="H63" s="4" t="s">
        <v>74</v>
      </c>
      <c r="I63" s="4" t="s">
        <v>79</v>
      </c>
      <c r="J63" s="4" t="s">
        <v>47</v>
      </c>
      <c r="K63" s="8">
        <v>81</v>
      </c>
    </row>
    <row r="64" spans="1:11" s="3" customFormat="1" ht="63" customHeight="1" x14ac:dyDescent="0.25">
      <c r="A64" s="139"/>
      <c r="B64" s="6" t="s">
        <v>405</v>
      </c>
      <c r="C64" s="56">
        <v>902</v>
      </c>
      <c r="D64" s="4" t="s">
        <v>2</v>
      </c>
      <c r="E64" s="4" t="s">
        <v>6</v>
      </c>
      <c r="F64" s="4" t="s">
        <v>78</v>
      </c>
      <c r="G64" s="51">
        <v>2</v>
      </c>
      <c r="H64" s="4" t="s">
        <v>74</v>
      </c>
      <c r="I64" s="4" t="s">
        <v>250</v>
      </c>
      <c r="J64" s="4"/>
      <c r="K64" s="8">
        <f>SUM(K65:K66)</f>
        <v>1015.6</v>
      </c>
    </row>
    <row r="65" spans="1:11" s="3" customFormat="1" ht="50.25" customHeight="1" x14ac:dyDescent="0.25">
      <c r="A65" s="139"/>
      <c r="B65" s="7" t="s">
        <v>119</v>
      </c>
      <c r="C65" s="56">
        <v>902</v>
      </c>
      <c r="D65" s="4" t="s">
        <v>2</v>
      </c>
      <c r="E65" s="4" t="s">
        <v>6</v>
      </c>
      <c r="F65" s="4" t="s">
        <v>78</v>
      </c>
      <c r="G65" s="51">
        <v>2</v>
      </c>
      <c r="H65" s="4" t="s">
        <v>74</v>
      </c>
      <c r="I65" s="4" t="s">
        <v>250</v>
      </c>
      <c r="J65" s="4" t="s">
        <v>46</v>
      </c>
      <c r="K65" s="8">
        <v>931.4</v>
      </c>
    </row>
    <row r="66" spans="1:11" s="3" customFormat="1" ht="31.5" customHeight="1" x14ac:dyDescent="0.25">
      <c r="A66" s="139"/>
      <c r="B66" s="7" t="s">
        <v>120</v>
      </c>
      <c r="C66" s="56">
        <v>902</v>
      </c>
      <c r="D66" s="4" t="s">
        <v>2</v>
      </c>
      <c r="E66" s="4" t="s">
        <v>6</v>
      </c>
      <c r="F66" s="4" t="s">
        <v>78</v>
      </c>
      <c r="G66" s="51">
        <v>2</v>
      </c>
      <c r="H66" s="4" t="s">
        <v>74</v>
      </c>
      <c r="I66" s="4" t="s">
        <v>250</v>
      </c>
      <c r="J66" s="4" t="s">
        <v>47</v>
      </c>
      <c r="K66" s="8">
        <v>84.2</v>
      </c>
    </row>
    <row r="67" spans="1:11" s="3" customFormat="1" ht="31.5" customHeight="1" x14ac:dyDescent="0.25">
      <c r="A67" s="139"/>
      <c r="B67" s="7" t="s">
        <v>660</v>
      </c>
      <c r="C67" s="56">
        <v>902</v>
      </c>
      <c r="D67" s="4" t="s">
        <v>2</v>
      </c>
      <c r="E67" s="4" t="s">
        <v>6</v>
      </c>
      <c r="F67" s="4" t="s">
        <v>78</v>
      </c>
      <c r="G67" s="51">
        <v>3</v>
      </c>
      <c r="H67" s="4"/>
      <c r="I67" s="4"/>
      <c r="J67" s="4"/>
      <c r="K67" s="8">
        <f>K68</f>
        <v>30170.1</v>
      </c>
    </row>
    <row r="68" spans="1:11" s="3" customFormat="1" ht="31.5" customHeight="1" x14ac:dyDescent="0.25">
      <c r="A68" s="139"/>
      <c r="B68" s="7" t="s">
        <v>660</v>
      </c>
      <c r="C68" s="56">
        <v>902</v>
      </c>
      <c r="D68" s="4" t="s">
        <v>2</v>
      </c>
      <c r="E68" s="4" t="s">
        <v>6</v>
      </c>
      <c r="F68" s="4" t="s">
        <v>78</v>
      </c>
      <c r="G68" s="51">
        <v>3</v>
      </c>
      <c r="H68" s="4" t="s">
        <v>74</v>
      </c>
      <c r="I68" s="4"/>
      <c r="J68" s="4"/>
      <c r="K68" s="8">
        <f>K69</f>
        <v>30170.1</v>
      </c>
    </row>
    <row r="69" spans="1:11" s="3" customFormat="1" ht="18" customHeight="1" x14ac:dyDescent="0.25">
      <c r="A69" s="139"/>
      <c r="B69" s="7" t="s">
        <v>45</v>
      </c>
      <c r="C69" s="56">
        <v>902</v>
      </c>
      <c r="D69" s="4" t="s">
        <v>2</v>
      </c>
      <c r="E69" s="4" t="s">
        <v>6</v>
      </c>
      <c r="F69" s="4" t="s">
        <v>78</v>
      </c>
      <c r="G69" s="51">
        <v>3</v>
      </c>
      <c r="H69" s="4" t="s">
        <v>74</v>
      </c>
      <c r="I69" s="4" t="s">
        <v>75</v>
      </c>
      <c r="J69" s="4"/>
      <c r="K69" s="8">
        <f>K70+K71</f>
        <v>30170.1</v>
      </c>
    </row>
    <row r="70" spans="1:11" s="3" customFormat="1" ht="54" customHeight="1" x14ac:dyDescent="0.25">
      <c r="A70" s="139"/>
      <c r="B70" s="7" t="s">
        <v>119</v>
      </c>
      <c r="C70" s="56">
        <v>902</v>
      </c>
      <c r="D70" s="4" t="s">
        <v>2</v>
      </c>
      <c r="E70" s="4" t="s">
        <v>6</v>
      </c>
      <c r="F70" s="4" t="s">
        <v>78</v>
      </c>
      <c r="G70" s="51">
        <v>3</v>
      </c>
      <c r="H70" s="4" t="s">
        <v>74</v>
      </c>
      <c r="I70" s="4" t="s">
        <v>75</v>
      </c>
      <c r="J70" s="4" t="s">
        <v>46</v>
      </c>
      <c r="K70" s="8">
        <v>29822.1</v>
      </c>
    </row>
    <row r="71" spans="1:11" s="3" customFormat="1" ht="33.75" customHeight="1" x14ac:dyDescent="0.25">
      <c r="A71" s="139"/>
      <c r="B71" s="7" t="s">
        <v>120</v>
      </c>
      <c r="C71" s="56">
        <v>902</v>
      </c>
      <c r="D71" s="4" t="s">
        <v>2</v>
      </c>
      <c r="E71" s="4" t="s">
        <v>6</v>
      </c>
      <c r="F71" s="4" t="s">
        <v>78</v>
      </c>
      <c r="G71" s="51">
        <v>3</v>
      </c>
      <c r="H71" s="4" t="s">
        <v>74</v>
      </c>
      <c r="I71" s="4" t="s">
        <v>75</v>
      </c>
      <c r="J71" s="4" t="s">
        <v>47</v>
      </c>
      <c r="K71" s="8">
        <v>348</v>
      </c>
    </row>
    <row r="72" spans="1:11" s="3" customFormat="1" ht="18" customHeight="1" x14ac:dyDescent="0.25">
      <c r="A72" s="139"/>
      <c r="B72" s="7" t="s">
        <v>174</v>
      </c>
      <c r="C72" s="56">
        <v>902</v>
      </c>
      <c r="D72" s="4" t="s">
        <v>2</v>
      </c>
      <c r="E72" s="4" t="s">
        <v>7</v>
      </c>
      <c r="F72" s="4"/>
      <c r="G72" s="51"/>
      <c r="H72" s="4"/>
      <c r="I72" s="4"/>
      <c r="J72" s="4"/>
      <c r="K72" s="8">
        <f>SUM(K73)</f>
        <v>13.4</v>
      </c>
    </row>
    <row r="73" spans="1:11" s="3" customFormat="1" ht="18" customHeight="1" x14ac:dyDescent="0.25">
      <c r="A73" s="139"/>
      <c r="B73" s="7" t="s">
        <v>65</v>
      </c>
      <c r="C73" s="56">
        <v>902</v>
      </c>
      <c r="D73" s="4" t="s">
        <v>2</v>
      </c>
      <c r="E73" s="4" t="s">
        <v>7</v>
      </c>
      <c r="F73" s="4">
        <v>52</v>
      </c>
      <c r="G73" s="51"/>
      <c r="H73" s="4"/>
      <c r="I73" s="4"/>
      <c r="J73" s="4"/>
      <c r="K73" s="8">
        <f>SUM(K74)</f>
        <v>13.4</v>
      </c>
    </row>
    <row r="74" spans="1:11" s="3" customFormat="1" ht="24.75" customHeight="1" x14ac:dyDescent="0.25">
      <c r="A74" s="139"/>
      <c r="B74" s="34" t="s">
        <v>50</v>
      </c>
      <c r="C74" s="56">
        <v>902</v>
      </c>
      <c r="D74" s="4" t="s">
        <v>2</v>
      </c>
      <c r="E74" s="4" t="s">
        <v>7</v>
      </c>
      <c r="F74" s="4" t="s">
        <v>78</v>
      </c>
      <c r="G74" s="4" t="s">
        <v>114</v>
      </c>
      <c r="H74" s="4"/>
      <c r="I74" s="4"/>
      <c r="J74" s="4"/>
      <c r="K74" s="8">
        <f>SUM(K75)</f>
        <v>13.4</v>
      </c>
    </row>
    <row r="75" spans="1:11" s="3" customFormat="1" ht="21.75" customHeight="1" x14ac:dyDescent="0.25">
      <c r="A75" s="139"/>
      <c r="B75" s="6" t="s">
        <v>173</v>
      </c>
      <c r="C75" s="56">
        <v>902</v>
      </c>
      <c r="D75" s="4" t="s">
        <v>2</v>
      </c>
      <c r="E75" s="4" t="s">
        <v>7</v>
      </c>
      <c r="F75" s="4" t="s">
        <v>78</v>
      </c>
      <c r="G75" s="4" t="s">
        <v>114</v>
      </c>
      <c r="H75" s="4" t="s">
        <v>74</v>
      </c>
      <c r="I75" s="4" t="s">
        <v>172</v>
      </c>
      <c r="J75" s="4"/>
      <c r="K75" s="8">
        <f>SUM(K76)</f>
        <v>13.4</v>
      </c>
    </row>
    <row r="76" spans="1:11" s="3" customFormat="1" ht="31.5" customHeight="1" x14ac:dyDescent="0.25">
      <c r="A76" s="139"/>
      <c r="B76" s="7" t="s">
        <v>120</v>
      </c>
      <c r="C76" s="56">
        <v>902</v>
      </c>
      <c r="D76" s="4" t="s">
        <v>2</v>
      </c>
      <c r="E76" s="4" t="s">
        <v>7</v>
      </c>
      <c r="F76" s="4" t="s">
        <v>78</v>
      </c>
      <c r="G76" s="4" t="s">
        <v>114</v>
      </c>
      <c r="H76" s="4" t="s">
        <v>74</v>
      </c>
      <c r="I76" s="4" t="s">
        <v>172</v>
      </c>
      <c r="J76" s="4" t="s">
        <v>47</v>
      </c>
      <c r="K76" s="8">
        <v>13.4</v>
      </c>
    </row>
    <row r="77" spans="1:11" s="3" customFormat="1" ht="18" customHeight="1" x14ac:dyDescent="0.25">
      <c r="A77" s="139"/>
      <c r="B77" s="7" t="s">
        <v>9</v>
      </c>
      <c r="C77" s="56">
        <v>902</v>
      </c>
      <c r="D77" s="4" t="s">
        <v>2</v>
      </c>
      <c r="E77" s="4" t="s">
        <v>39</v>
      </c>
      <c r="F77" s="4"/>
      <c r="G77" s="51"/>
      <c r="H77" s="4"/>
      <c r="I77" s="4"/>
      <c r="J77" s="4"/>
      <c r="K77" s="8">
        <f>SUM(K78+K88+K141+K160+K112+K151+K131+K83+K136+K146)</f>
        <v>314718.90000000002</v>
      </c>
    </row>
    <row r="78" spans="1:11" s="3" customFormat="1" ht="18" customHeight="1" x14ac:dyDescent="0.25">
      <c r="A78" s="139"/>
      <c r="B78" s="34" t="s">
        <v>369</v>
      </c>
      <c r="C78" s="56">
        <v>902</v>
      </c>
      <c r="D78" s="4" t="s">
        <v>2</v>
      </c>
      <c r="E78" s="4" t="s">
        <v>39</v>
      </c>
      <c r="F78" s="4" t="s">
        <v>4</v>
      </c>
      <c r="G78" s="51"/>
      <c r="H78" s="4"/>
      <c r="I78" s="4"/>
      <c r="J78" s="4"/>
      <c r="K78" s="8">
        <f>K79</f>
        <v>0</v>
      </c>
    </row>
    <row r="79" spans="1:11" s="3" customFormat="1" ht="63" customHeight="1" x14ac:dyDescent="0.25">
      <c r="A79" s="139"/>
      <c r="B79" s="7" t="s">
        <v>488</v>
      </c>
      <c r="C79" s="56">
        <v>902</v>
      </c>
      <c r="D79" s="4" t="s">
        <v>2</v>
      </c>
      <c r="E79" s="4" t="s">
        <v>39</v>
      </c>
      <c r="F79" s="4" t="s">
        <v>4</v>
      </c>
      <c r="G79" s="51">
        <v>1</v>
      </c>
      <c r="H79" s="4"/>
      <c r="I79" s="4"/>
      <c r="J79" s="4"/>
      <c r="K79" s="8">
        <f>K80</f>
        <v>0</v>
      </c>
    </row>
    <row r="80" spans="1:11" s="3" customFormat="1" ht="31.5" customHeight="1" x14ac:dyDescent="0.25">
      <c r="A80" s="139"/>
      <c r="B80" s="34" t="s">
        <v>489</v>
      </c>
      <c r="C80" s="56">
        <v>902</v>
      </c>
      <c r="D80" s="4" t="s">
        <v>2</v>
      </c>
      <c r="E80" s="4" t="s">
        <v>39</v>
      </c>
      <c r="F80" s="4" t="s">
        <v>4</v>
      </c>
      <c r="G80" s="51">
        <v>1</v>
      </c>
      <c r="H80" s="4" t="s">
        <v>2</v>
      </c>
      <c r="I80" s="4"/>
      <c r="J80" s="4"/>
      <c r="K80" s="8">
        <f>K81</f>
        <v>0</v>
      </c>
    </row>
    <row r="81" spans="1:11" s="3" customFormat="1" ht="31.5" customHeight="1" x14ac:dyDescent="0.25">
      <c r="A81" s="139"/>
      <c r="B81" s="34" t="s">
        <v>324</v>
      </c>
      <c r="C81" s="56">
        <v>902</v>
      </c>
      <c r="D81" s="4" t="s">
        <v>2</v>
      </c>
      <c r="E81" s="4" t="s">
        <v>39</v>
      </c>
      <c r="F81" s="4" t="s">
        <v>4</v>
      </c>
      <c r="G81" s="51">
        <v>1</v>
      </c>
      <c r="H81" s="4" t="s">
        <v>2</v>
      </c>
      <c r="I81" s="4" t="s">
        <v>189</v>
      </c>
      <c r="J81" s="4"/>
      <c r="K81" s="8">
        <f>K82</f>
        <v>0</v>
      </c>
    </row>
    <row r="82" spans="1:11" s="3" customFormat="1" ht="31.5" customHeight="1" x14ac:dyDescent="0.25">
      <c r="A82" s="139"/>
      <c r="B82" s="34" t="s">
        <v>120</v>
      </c>
      <c r="C82" s="56">
        <v>902</v>
      </c>
      <c r="D82" s="4" t="s">
        <v>2</v>
      </c>
      <c r="E82" s="4" t="s">
        <v>39</v>
      </c>
      <c r="F82" s="4" t="s">
        <v>4</v>
      </c>
      <c r="G82" s="51">
        <v>1</v>
      </c>
      <c r="H82" s="4" t="s">
        <v>2</v>
      </c>
      <c r="I82" s="4" t="s">
        <v>189</v>
      </c>
      <c r="J82" s="4" t="s">
        <v>47</v>
      </c>
      <c r="K82" s="8"/>
    </row>
    <row r="83" spans="1:11" s="3" customFormat="1" ht="18" customHeight="1" x14ac:dyDescent="0.25">
      <c r="A83" s="139"/>
      <c r="B83" s="34" t="s">
        <v>406</v>
      </c>
      <c r="C83" s="56">
        <v>902</v>
      </c>
      <c r="D83" s="4" t="s">
        <v>2</v>
      </c>
      <c r="E83" s="4" t="s">
        <v>39</v>
      </c>
      <c r="F83" s="4" t="s">
        <v>5</v>
      </c>
      <c r="G83" s="51"/>
      <c r="H83" s="4"/>
      <c r="I83" s="4"/>
      <c r="J83" s="4"/>
      <c r="K83" s="8">
        <f>SUM(K84)</f>
        <v>32456.2</v>
      </c>
    </row>
    <row r="84" spans="1:11" s="3" customFormat="1" ht="31.5" customHeight="1" x14ac:dyDescent="0.25">
      <c r="A84" s="139"/>
      <c r="B84" s="7" t="s">
        <v>407</v>
      </c>
      <c r="C84" s="56">
        <v>902</v>
      </c>
      <c r="D84" s="4" t="s">
        <v>2</v>
      </c>
      <c r="E84" s="4" t="s">
        <v>39</v>
      </c>
      <c r="F84" s="4" t="s">
        <v>5</v>
      </c>
      <c r="G84" s="51">
        <v>1</v>
      </c>
      <c r="H84" s="4"/>
      <c r="I84" s="4"/>
      <c r="J84" s="4"/>
      <c r="K84" s="8">
        <f>SUM(K85)</f>
        <v>32456.2</v>
      </c>
    </row>
    <row r="85" spans="1:11" s="3" customFormat="1" ht="63" customHeight="1" x14ac:dyDescent="0.25">
      <c r="A85" s="139"/>
      <c r="B85" s="7" t="s">
        <v>408</v>
      </c>
      <c r="C85" s="56">
        <v>902</v>
      </c>
      <c r="D85" s="4" t="s">
        <v>2</v>
      </c>
      <c r="E85" s="4" t="s">
        <v>39</v>
      </c>
      <c r="F85" s="4" t="s">
        <v>5</v>
      </c>
      <c r="G85" s="51">
        <v>1</v>
      </c>
      <c r="H85" s="4" t="s">
        <v>2</v>
      </c>
      <c r="I85" s="4"/>
      <c r="J85" s="4"/>
      <c r="K85" s="8">
        <f>SUM(K86)</f>
        <v>32456.2</v>
      </c>
    </row>
    <row r="86" spans="1:11" s="3" customFormat="1" ht="47.25" customHeight="1" x14ac:dyDescent="0.25">
      <c r="A86" s="139"/>
      <c r="B86" s="7" t="s">
        <v>64</v>
      </c>
      <c r="C86" s="56">
        <v>902</v>
      </c>
      <c r="D86" s="4" t="s">
        <v>2</v>
      </c>
      <c r="E86" s="4" t="s">
        <v>39</v>
      </c>
      <c r="F86" s="4" t="s">
        <v>5</v>
      </c>
      <c r="G86" s="51">
        <v>1</v>
      </c>
      <c r="H86" s="4" t="s">
        <v>2</v>
      </c>
      <c r="I86" s="4" t="s">
        <v>82</v>
      </c>
      <c r="J86" s="4"/>
      <c r="K86" s="8">
        <f>SUM(K87)</f>
        <v>32456.2</v>
      </c>
    </row>
    <row r="87" spans="1:11" s="3" customFormat="1" ht="31.5" customHeight="1" x14ac:dyDescent="0.25">
      <c r="A87" s="139"/>
      <c r="B87" s="37" t="s">
        <v>118</v>
      </c>
      <c r="C87" s="56">
        <v>902</v>
      </c>
      <c r="D87" s="4" t="s">
        <v>2</v>
      </c>
      <c r="E87" s="4" t="s">
        <v>39</v>
      </c>
      <c r="F87" s="4" t="s">
        <v>5</v>
      </c>
      <c r="G87" s="51">
        <v>1</v>
      </c>
      <c r="H87" s="4" t="s">
        <v>2</v>
      </c>
      <c r="I87" s="4" t="s">
        <v>82</v>
      </c>
      <c r="J87" s="4" t="s">
        <v>57</v>
      </c>
      <c r="K87" s="8">
        <v>32456.2</v>
      </c>
    </row>
    <row r="88" spans="1:11" s="3" customFormat="1" ht="31.5" customHeight="1" x14ac:dyDescent="0.25">
      <c r="A88" s="139"/>
      <c r="B88" s="7" t="s">
        <v>325</v>
      </c>
      <c r="C88" s="56">
        <v>902</v>
      </c>
      <c r="D88" s="4" t="s">
        <v>2</v>
      </c>
      <c r="E88" s="4" t="s">
        <v>39</v>
      </c>
      <c r="F88" s="4" t="s">
        <v>8</v>
      </c>
      <c r="G88" s="51"/>
      <c r="H88" s="4"/>
      <c r="I88" s="4"/>
      <c r="J88" s="4"/>
      <c r="K88" s="8">
        <f t="shared" ref="K88" si="2">SUM(K89)</f>
        <v>259939.20000000001</v>
      </c>
    </row>
    <row r="89" spans="1:11" s="3" customFormat="1" ht="31.5" customHeight="1" x14ac:dyDescent="0.25">
      <c r="A89" s="139"/>
      <c r="B89" s="7" t="s">
        <v>326</v>
      </c>
      <c r="C89" s="56">
        <v>902</v>
      </c>
      <c r="D89" s="4" t="s">
        <v>2</v>
      </c>
      <c r="E89" s="4" t="s">
        <v>39</v>
      </c>
      <c r="F89" s="4" t="s">
        <v>8</v>
      </c>
      <c r="G89" s="51">
        <v>1</v>
      </c>
      <c r="H89" s="4"/>
      <c r="I89" s="4"/>
      <c r="J89" s="4"/>
      <c r="K89" s="8">
        <f>K90+K103</f>
        <v>259939.20000000001</v>
      </c>
    </row>
    <row r="90" spans="1:11" s="3" customFormat="1" ht="18" customHeight="1" x14ac:dyDescent="0.25">
      <c r="A90" s="139"/>
      <c r="B90" s="7" t="s">
        <v>464</v>
      </c>
      <c r="C90" s="56">
        <v>902</v>
      </c>
      <c r="D90" s="4" t="s">
        <v>2</v>
      </c>
      <c r="E90" s="4" t="s">
        <v>39</v>
      </c>
      <c r="F90" s="4" t="s">
        <v>8</v>
      </c>
      <c r="G90" s="51">
        <v>1</v>
      </c>
      <c r="H90" s="4" t="s">
        <v>2</v>
      </c>
      <c r="I90" s="4"/>
      <c r="J90" s="4"/>
      <c r="K90" s="8">
        <f>SUM(K91+K97)</f>
        <v>255827.80000000002</v>
      </c>
    </row>
    <row r="91" spans="1:11" s="3" customFormat="1" ht="47.25" customHeight="1" x14ac:dyDescent="0.25">
      <c r="A91" s="139"/>
      <c r="B91" s="7" t="s">
        <v>64</v>
      </c>
      <c r="C91" s="56">
        <v>902</v>
      </c>
      <c r="D91" s="4" t="s">
        <v>2</v>
      </c>
      <c r="E91" s="4" t="s">
        <v>39</v>
      </c>
      <c r="F91" s="4" t="s">
        <v>8</v>
      </c>
      <c r="G91" s="51">
        <v>1</v>
      </c>
      <c r="H91" s="4" t="s">
        <v>2</v>
      </c>
      <c r="I91" s="4" t="s">
        <v>82</v>
      </c>
      <c r="J91" s="4"/>
      <c r="K91" s="8">
        <f>SUM(K92:K96)</f>
        <v>255827.80000000002</v>
      </c>
    </row>
    <row r="92" spans="1:11" s="3" customFormat="1" ht="52.5" customHeight="1" x14ac:dyDescent="0.25">
      <c r="A92" s="139"/>
      <c r="B92" s="7" t="s">
        <v>119</v>
      </c>
      <c r="C92" s="56">
        <v>902</v>
      </c>
      <c r="D92" s="4" t="s">
        <v>2</v>
      </c>
      <c r="E92" s="4" t="s">
        <v>39</v>
      </c>
      <c r="F92" s="4" t="s">
        <v>8</v>
      </c>
      <c r="G92" s="51">
        <v>1</v>
      </c>
      <c r="H92" s="4" t="s">
        <v>2</v>
      </c>
      <c r="I92" s="4" t="s">
        <v>82</v>
      </c>
      <c r="J92" s="4" t="s">
        <v>46</v>
      </c>
      <c r="K92" s="8">
        <f>75184.9+77874.3+34340.2</f>
        <v>187399.40000000002</v>
      </c>
    </row>
    <row r="93" spans="1:11" s="3" customFormat="1" ht="31.5" customHeight="1" x14ac:dyDescent="0.25">
      <c r="A93" s="139"/>
      <c r="B93" s="7" t="s">
        <v>120</v>
      </c>
      <c r="C93" s="56">
        <v>902</v>
      </c>
      <c r="D93" s="4" t="s">
        <v>2</v>
      </c>
      <c r="E93" s="4" t="s">
        <v>39</v>
      </c>
      <c r="F93" s="4" t="s">
        <v>8</v>
      </c>
      <c r="G93" s="51">
        <v>1</v>
      </c>
      <c r="H93" s="4" t="s">
        <v>2</v>
      </c>
      <c r="I93" s="4" t="s">
        <v>82</v>
      </c>
      <c r="J93" s="4" t="s">
        <v>47</v>
      </c>
      <c r="K93" s="8">
        <f>32208.4+32765.5-361.1</f>
        <v>64612.800000000003</v>
      </c>
    </row>
    <row r="94" spans="1:11" s="3" customFormat="1" ht="18" customHeight="1" x14ac:dyDescent="0.25">
      <c r="A94" s="139"/>
      <c r="B94" s="7" t="s">
        <v>53</v>
      </c>
      <c r="C94" s="56">
        <v>902</v>
      </c>
      <c r="D94" s="4" t="s">
        <v>2</v>
      </c>
      <c r="E94" s="4" t="s">
        <v>39</v>
      </c>
      <c r="F94" s="4" t="s">
        <v>8</v>
      </c>
      <c r="G94" s="51">
        <v>1</v>
      </c>
      <c r="H94" s="4" t="s">
        <v>2</v>
      </c>
      <c r="I94" s="4" t="s">
        <v>82</v>
      </c>
      <c r="J94" s="4" t="s">
        <v>54</v>
      </c>
      <c r="K94" s="8"/>
    </row>
    <row r="95" spans="1:11" s="3" customFormat="1" ht="31.5" customHeight="1" x14ac:dyDescent="0.25">
      <c r="A95" s="139"/>
      <c r="B95" s="37" t="s">
        <v>118</v>
      </c>
      <c r="C95" s="56">
        <v>902</v>
      </c>
      <c r="D95" s="4" t="s">
        <v>2</v>
      </c>
      <c r="E95" s="4" t="s">
        <v>39</v>
      </c>
      <c r="F95" s="4" t="s">
        <v>8</v>
      </c>
      <c r="G95" s="51">
        <v>1</v>
      </c>
      <c r="H95" s="4" t="s">
        <v>2</v>
      </c>
      <c r="I95" s="4" t="s">
        <v>82</v>
      </c>
      <c r="J95" s="4" t="s">
        <v>57</v>
      </c>
      <c r="K95" s="8"/>
    </row>
    <row r="96" spans="1:11" s="3" customFormat="1" ht="18" customHeight="1" x14ac:dyDescent="0.25">
      <c r="A96" s="139"/>
      <c r="B96" s="7" t="s">
        <v>48</v>
      </c>
      <c r="C96" s="56">
        <v>902</v>
      </c>
      <c r="D96" s="4" t="s">
        <v>2</v>
      </c>
      <c r="E96" s="4" t="s">
        <v>39</v>
      </c>
      <c r="F96" s="4" t="s">
        <v>8</v>
      </c>
      <c r="G96" s="51">
        <v>1</v>
      </c>
      <c r="H96" s="4" t="s">
        <v>2</v>
      </c>
      <c r="I96" s="4" t="s">
        <v>82</v>
      </c>
      <c r="J96" s="4" t="s">
        <v>49</v>
      </c>
      <c r="K96" s="8">
        <f>226.4+135.1+3454.1</f>
        <v>3815.6</v>
      </c>
    </row>
    <row r="97" spans="1:11" s="3" customFormat="1" ht="47.25" customHeight="1" x14ac:dyDescent="0.25">
      <c r="A97" s="139"/>
      <c r="B97" s="7" t="s">
        <v>438</v>
      </c>
      <c r="C97" s="56">
        <v>902</v>
      </c>
      <c r="D97" s="4" t="s">
        <v>2</v>
      </c>
      <c r="E97" s="4" t="s">
        <v>39</v>
      </c>
      <c r="F97" s="4" t="s">
        <v>8</v>
      </c>
      <c r="G97" s="51">
        <v>1</v>
      </c>
      <c r="H97" s="4" t="s">
        <v>2</v>
      </c>
      <c r="I97" s="4" t="s">
        <v>437</v>
      </c>
      <c r="J97" s="4"/>
      <c r="K97" s="8">
        <f>SUM(K98:K102)</f>
        <v>0</v>
      </c>
    </row>
    <row r="98" spans="1:11" s="3" customFormat="1" ht="50.25" customHeight="1" x14ac:dyDescent="0.25">
      <c r="A98" s="139"/>
      <c r="B98" s="7" t="s">
        <v>119</v>
      </c>
      <c r="C98" s="56">
        <v>902</v>
      </c>
      <c r="D98" s="4" t="s">
        <v>2</v>
      </c>
      <c r="E98" s="4" t="s">
        <v>39</v>
      </c>
      <c r="F98" s="4" t="s">
        <v>8</v>
      </c>
      <c r="G98" s="51">
        <v>1</v>
      </c>
      <c r="H98" s="4" t="s">
        <v>2</v>
      </c>
      <c r="I98" s="4" t="s">
        <v>437</v>
      </c>
      <c r="J98" s="4" t="s">
        <v>46</v>
      </c>
      <c r="K98" s="8"/>
    </row>
    <row r="99" spans="1:11" s="3" customFormat="1" ht="31.5" customHeight="1" x14ac:dyDescent="0.25">
      <c r="A99" s="139"/>
      <c r="B99" s="7" t="s">
        <v>120</v>
      </c>
      <c r="C99" s="56">
        <v>902</v>
      </c>
      <c r="D99" s="4" t="s">
        <v>2</v>
      </c>
      <c r="E99" s="4" t="s">
        <v>39</v>
      </c>
      <c r="F99" s="4" t="s">
        <v>8</v>
      </c>
      <c r="G99" s="51">
        <v>1</v>
      </c>
      <c r="H99" s="4" t="s">
        <v>2</v>
      </c>
      <c r="I99" s="4" t="s">
        <v>437</v>
      </c>
      <c r="J99" s="4" t="s">
        <v>47</v>
      </c>
      <c r="K99" s="8"/>
    </row>
    <row r="100" spans="1:11" s="3" customFormat="1" ht="18" customHeight="1" x14ac:dyDescent="0.25">
      <c r="A100" s="139"/>
      <c r="B100" s="7" t="s">
        <v>53</v>
      </c>
      <c r="C100" s="56">
        <v>902</v>
      </c>
      <c r="D100" s="4" t="s">
        <v>2</v>
      </c>
      <c r="E100" s="4" t="s">
        <v>39</v>
      </c>
      <c r="F100" s="4" t="s">
        <v>8</v>
      </c>
      <c r="G100" s="51">
        <v>1</v>
      </c>
      <c r="H100" s="4" t="s">
        <v>2</v>
      </c>
      <c r="I100" s="4" t="s">
        <v>437</v>
      </c>
      <c r="J100" s="4" t="s">
        <v>54</v>
      </c>
      <c r="K100" s="8"/>
    </row>
    <row r="101" spans="1:11" s="3" customFormat="1" ht="31.5" customHeight="1" x14ac:dyDescent="0.25">
      <c r="A101" s="139"/>
      <c r="B101" s="37" t="s">
        <v>118</v>
      </c>
      <c r="C101" s="56">
        <v>902</v>
      </c>
      <c r="D101" s="4" t="s">
        <v>2</v>
      </c>
      <c r="E101" s="4" t="s">
        <v>39</v>
      </c>
      <c r="F101" s="4" t="s">
        <v>8</v>
      </c>
      <c r="G101" s="51">
        <v>1</v>
      </c>
      <c r="H101" s="4" t="s">
        <v>2</v>
      </c>
      <c r="I101" s="4" t="s">
        <v>437</v>
      </c>
      <c r="J101" s="4" t="s">
        <v>57</v>
      </c>
      <c r="K101" s="8"/>
    </row>
    <row r="102" spans="1:11" s="3" customFormat="1" ht="18" customHeight="1" x14ac:dyDescent="0.25">
      <c r="A102" s="139"/>
      <c r="B102" s="7" t="s">
        <v>48</v>
      </c>
      <c r="C102" s="56">
        <v>902</v>
      </c>
      <c r="D102" s="4" t="s">
        <v>2</v>
      </c>
      <c r="E102" s="4" t="s">
        <v>39</v>
      </c>
      <c r="F102" s="4" t="s">
        <v>8</v>
      </c>
      <c r="G102" s="51">
        <v>1</v>
      </c>
      <c r="H102" s="4" t="s">
        <v>2</v>
      </c>
      <c r="I102" s="4" t="s">
        <v>437</v>
      </c>
      <c r="J102" s="4" t="s">
        <v>49</v>
      </c>
      <c r="K102" s="8"/>
    </row>
    <row r="103" spans="1:11" s="3" customFormat="1" ht="31.5" customHeight="1" x14ac:dyDescent="0.25">
      <c r="A103" s="139"/>
      <c r="B103" s="7" t="s">
        <v>88</v>
      </c>
      <c r="C103" s="56">
        <v>902</v>
      </c>
      <c r="D103" s="4" t="s">
        <v>2</v>
      </c>
      <c r="E103" s="4" t="s">
        <v>39</v>
      </c>
      <c r="F103" s="4" t="s">
        <v>8</v>
      </c>
      <c r="G103" s="51">
        <v>1</v>
      </c>
      <c r="H103" s="4" t="s">
        <v>4</v>
      </c>
      <c r="I103" s="4"/>
      <c r="J103" s="4"/>
      <c r="K103" s="8">
        <f>K106+K108+K104+K110</f>
        <v>4111.3999999999996</v>
      </c>
    </row>
    <row r="104" spans="1:11" s="3" customFormat="1" ht="18" customHeight="1" x14ac:dyDescent="0.25">
      <c r="A104" s="139"/>
      <c r="B104" s="7" t="s">
        <v>559</v>
      </c>
      <c r="C104" s="56">
        <v>902</v>
      </c>
      <c r="D104" s="4" t="s">
        <v>2</v>
      </c>
      <c r="E104" s="4" t="s">
        <v>39</v>
      </c>
      <c r="F104" s="4" t="s">
        <v>8</v>
      </c>
      <c r="G104" s="51">
        <v>1</v>
      </c>
      <c r="H104" s="4" t="s">
        <v>4</v>
      </c>
      <c r="I104" s="4" t="s">
        <v>558</v>
      </c>
      <c r="J104" s="65"/>
      <c r="K104" s="8">
        <f>K105</f>
        <v>559.5</v>
      </c>
    </row>
    <row r="105" spans="1:11" s="3" customFormat="1" ht="18" customHeight="1" x14ac:dyDescent="0.25">
      <c r="A105" s="139"/>
      <c r="B105" s="7" t="s">
        <v>48</v>
      </c>
      <c r="C105" s="56">
        <v>902</v>
      </c>
      <c r="D105" s="4" t="s">
        <v>2</v>
      </c>
      <c r="E105" s="4" t="s">
        <v>39</v>
      </c>
      <c r="F105" s="4" t="s">
        <v>8</v>
      </c>
      <c r="G105" s="51">
        <v>1</v>
      </c>
      <c r="H105" s="4" t="s">
        <v>4</v>
      </c>
      <c r="I105" s="4" t="s">
        <v>558</v>
      </c>
      <c r="J105" s="65" t="s">
        <v>49</v>
      </c>
      <c r="K105" s="8">
        <v>559.5</v>
      </c>
    </row>
    <row r="106" spans="1:11" s="3" customFormat="1" ht="18" customHeight="1" x14ac:dyDescent="0.25">
      <c r="A106" s="139"/>
      <c r="B106" s="7" t="s">
        <v>230</v>
      </c>
      <c r="C106" s="56">
        <v>902</v>
      </c>
      <c r="D106" s="4" t="s">
        <v>2</v>
      </c>
      <c r="E106" s="4" t="s">
        <v>39</v>
      </c>
      <c r="F106" s="4" t="s">
        <v>8</v>
      </c>
      <c r="G106" s="51">
        <v>1</v>
      </c>
      <c r="H106" s="4" t="s">
        <v>4</v>
      </c>
      <c r="I106" s="4" t="s">
        <v>229</v>
      </c>
      <c r="J106" s="4"/>
      <c r="K106" s="8">
        <f>K107</f>
        <v>334.8</v>
      </c>
    </row>
    <row r="107" spans="1:11" s="3" customFormat="1" ht="31.5" customHeight="1" x14ac:dyDescent="0.25">
      <c r="A107" s="139"/>
      <c r="B107" s="7" t="s">
        <v>120</v>
      </c>
      <c r="C107" s="56">
        <v>902</v>
      </c>
      <c r="D107" s="4" t="s">
        <v>2</v>
      </c>
      <c r="E107" s="4" t="s">
        <v>39</v>
      </c>
      <c r="F107" s="4" t="s">
        <v>8</v>
      </c>
      <c r="G107" s="51">
        <v>1</v>
      </c>
      <c r="H107" s="4" t="s">
        <v>4</v>
      </c>
      <c r="I107" s="4" t="s">
        <v>229</v>
      </c>
      <c r="J107" s="4" t="s">
        <v>47</v>
      </c>
      <c r="K107" s="8">
        <v>334.8</v>
      </c>
    </row>
    <row r="108" spans="1:11" s="3" customFormat="1" ht="31.5" customHeight="1" x14ac:dyDescent="0.25">
      <c r="A108" s="139"/>
      <c r="B108" s="7" t="s">
        <v>234</v>
      </c>
      <c r="C108" s="56">
        <v>902</v>
      </c>
      <c r="D108" s="4" t="s">
        <v>2</v>
      </c>
      <c r="E108" s="4" t="s">
        <v>39</v>
      </c>
      <c r="F108" s="4" t="s">
        <v>8</v>
      </c>
      <c r="G108" s="51">
        <v>1</v>
      </c>
      <c r="H108" s="4" t="s">
        <v>4</v>
      </c>
      <c r="I108" s="4" t="s">
        <v>235</v>
      </c>
      <c r="J108" s="4"/>
      <c r="K108" s="8">
        <f>SUM(K109)</f>
        <v>3217.1</v>
      </c>
    </row>
    <row r="109" spans="1:11" s="3" customFormat="1" ht="31.5" customHeight="1" x14ac:dyDescent="0.25">
      <c r="A109" s="139"/>
      <c r="B109" s="7" t="s">
        <v>120</v>
      </c>
      <c r="C109" s="56">
        <v>902</v>
      </c>
      <c r="D109" s="4" t="s">
        <v>2</v>
      </c>
      <c r="E109" s="4" t="s">
        <v>39</v>
      </c>
      <c r="F109" s="4" t="s">
        <v>8</v>
      </c>
      <c r="G109" s="51">
        <v>1</v>
      </c>
      <c r="H109" s="4" t="s">
        <v>4</v>
      </c>
      <c r="I109" s="4" t="s">
        <v>235</v>
      </c>
      <c r="J109" s="4" t="s">
        <v>47</v>
      </c>
      <c r="K109" s="8">
        <v>3217.1</v>
      </c>
    </row>
    <row r="110" spans="1:11" s="3" customFormat="1" ht="31.5" customHeight="1" x14ac:dyDescent="0.25">
      <c r="A110" s="139"/>
      <c r="B110" s="7" t="s">
        <v>634</v>
      </c>
      <c r="C110" s="56">
        <v>902</v>
      </c>
      <c r="D110" s="4" t="s">
        <v>2</v>
      </c>
      <c r="E110" s="4" t="s">
        <v>39</v>
      </c>
      <c r="F110" s="4" t="s">
        <v>8</v>
      </c>
      <c r="G110" s="4" t="s">
        <v>87</v>
      </c>
      <c r="H110" s="4" t="s">
        <v>4</v>
      </c>
      <c r="I110" s="4" t="s">
        <v>635</v>
      </c>
      <c r="J110" s="65"/>
      <c r="K110" s="8">
        <f>K111</f>
        <v>0</v>
      </c>
    </row>
    <row r="111" spans="1:11" s="3" customFormat="1" ht="31.5" customHeight="1" x14ac:dyDescent="0.25">
      <c r="A111" s="139"/>
      <c r="B111" s="7" t="s">
        <v>120</v>
      </c>
      <c r="C111" s="56">
        <v>902</v>
      </c>
      <c r="D111" s="4" t="s">
        <v>2</v>
      </c>
      <c r="E111" s="4" t="s">
        <v>39</v>
      </c>
      <c r="F111" s="4" t="s">
        <v>8</v>
      </c>
      <c r="G111" s="4" t="s">
        <v>87</v>
      </c>
      <c r="H111" s="4" t="s">
        <v>4</v>
      </c>
      <c r="I111" s="4" t="s">
        <v>635</v>
      </c>
      <c r="J111" s="65" t="s">
        <v>47</v>
      </c>
      <c r="K111" s="8"/>
    </row>
    <row r="112" spans="1:11" s="3" customFormat="1" ht="31.5" customHeight="1" x14ac:dyDescent="0.25">
      <c r="A112" s="139"/>
      <c r="B112" s="7" t="s">
        <v>157</v>
      </c>
      <c r="C112" s="56">
        <v>902</v>
      </c>
      <c r="D112" s="4" t="s">
        <v>2</v>
      </c>
      <c r="E112" s="4" t="s">
        <v>39</v>
      </c>
      <c r="F112" s="4" t="s">
        <v>68</v>
      </c>
      <c r="G112" s="51"/>
      <c r="H112" s="4"/>
      <c r="I112" s="4"/>
      <c r="J112" s="4"/>
      <c r="K112" s="8">
        <f>K113+K117+K121+K126</f>
        <v>12296.2</v>
      </c>
    </row>
    <row r="113" spans="1:11" s="3" customFormat="1" ht="47.25" customHeight="1" x14ac:dyDescent="0.25">
      <c r="A113" s="139"/>
      <c r="B113" s="7" t="s">
        <v>327</v>
      </c>
      <c r="C113" s="56">
        <v>902</v>
      </c>
      <c r="D113" s="4" t="s">
        <v>2</v>
      </c>
      <c r="E113" s="4" t="s">
        <v>39</v>
      </c>
      <c r="F113" s="4" t="s">
        <v>68</v>
      </c>
      <c r="G113" s="4" t="s">
        <v>87</v>
      </c>
      <c r="H113" s="4"/>
      <c r="I113" s="4"/>
      <c r="J113" s="4"/>
      <c r="K113" s="8">
        <f>K114</f>
        <v>400</v>
      </c>
    </row>
    <row r="114" spans="1:11" s="3" customFormat="1" ht="47.25" customHeight="1" x14ac:dyDescent="0.25">
      <c r="A114" s="139"/>
      <c r="B114" s="7" t="s">
        <v>328</v>
      </c>
      <c r="C114" s="56">
        <v>902</v>
      </c>
      <c r="D114" s="4" t="s">
        <v>2</v>
      </c>
      <c r="E114" s="4" t="s">
        <v>39</v>
      </c>
      <c r="F114" s="4" t="s">
        <v>68</v>
      </c>
      <c r="G114" s="4" t="s">
        <v>87</v>
      </c>
      <c r="H114" s="4" t="s">
        <v>2</v>
      </c>
      <c r="I114" s="4"/>
      <c r="J114" s="4"/>
      <c r="K114" s="8">
        <f>K115</f>
        <v>400</v>
      </c>
    </row>
    <row r="115" spans="1:11" s="3" customFormat="1" ht="78.75" customHeight="1" x14ac:dyDescent="0.25">
      <c r="A115" s="139"/>
      <c r="B115" s="7" t="s">
        <v>329</v>
      </c>
      <c r="C115" s="56">
        <v>902</v>
      </c>
      <c r="D115" s="4" t="s">
        <v>2</v>
      </c>
      <c r="E115" s="4" t="s">
        <v>39</v>
      </c>
      <c r="F115" s="4" t="s">
        <v>68</v>
      </c>
      <c r="G115" s="4" t="s">
        <v>87</v>
      </c>
      <c r="H115" s="4" t="s">
        <v>2</v>
      </c>
      <c r="I115" s="4" t="s">
        <v>277</v>
      </c>
      <c r="J115" s="4"/>
      <c r="K115" s="8">
        <f>K116</f>
        <v>400</v>
      </c>
    </row>
    <row r="116" spans="1:11" s="3" customFormat="1" ht="31.5" customHeight="1" x14ac:dyDescent="0.25">
      <c r="A116" s="139"/>
      <c r="B116" s="7" t="s">
        <v>120</v>
      </c>
      <c r="C116" s="56">
        <v>902</v>
      </c>
      <c r="D116" s="4" t="s">
        <v>2</v>
      </c>
      <c r="E116" s="4" t="s">
        <v>39</v>
      </c>
      <c r="F116" s="4" t="s">
        <v>68</v>
      </c>
      <c r="G116" s="4" t="s">
        <v>87</v>
      </c>
      <c r="H116" s="4" t="s">
        <v>2</v>
      </c>
      <c r="I116" s="4" t="s">
        <v>277</v>
      </c>
      <c r="J116" s="4" t="s">
        <v>47</v>
      </c>
      <c r="K116" s="8">
        <f>200+200</f>
        <v>400</v>
      </c>
    </row>
    <row r="117" spans="1:11" s="3" customFormat="1" ht="31.5" customHeight="1" x14ac:dyDescent="0.25">
      <c r="A117" s="139"/>
      <c r="B117" s="7" t="s">
        <v>330</v>
      </c>
      <c r="C117" s="56">
        <v>902</v>
      </c>
      <c r="D117" s="4" t="s">
        <v>2</v>
      </c>
      <c r="E117" s="4" t="s">
        <v>39</v>
      </c>
      <c r="F117" s="4" t="s">
        <v>68</v>
      </c>
      <c r="G117" s="51">
        <v>2</v>
      </c>
      <c r="H117" s="4"/>
      <c r="I117" s="4"/>
      <c r="J117" s="4"/>
      <c r="K117" s="8">
        <f>K118</f>
        <v>2145</v>
      </c>
    </row>
    <row r="118" spans="1:11" s="3" customFormat="1" ht="65.25" customHeight="1" x14ac:dyDescent="0.25">
      <c r="A118" s="139"/>
      <c r="B118" s="7" t="s">
        <v>331</v>
      </c>
      <c r="C118" s="56">
        <v>902</v>
      </c>
      <c r="D118" s="4" t="s">
        <v>2</v>
      </c>
      <c r="E118" s="4" t="s">
        <v>39</v>
      </c>
      <c r="F118" s="4" t="s">
        <v>68</v>
      </c>
      <c r="G118" s="51">
        <v>2</v>
      </c>
      <c r="H118" s="4" t="s">
        <v>2</v>
      </c>
      <c r="I118" s="4" t="s">
        <v>152</v>
      </c>
      <c r="J118" s="4"/>
      <c r="K118" s="8">
        <f>SUM(K119+K120)</f>
        <v>2145</v>
      </c>
    </row>
    <row r="119" spans="1:11" s="3" customFormat="1" ht="31.5" customHeight="1" x14ac:dyDescent="0.25">
      <c r="A119" s="139"/>
      <c r="B119" s="7" t="s">
        <v>120</v>
      </c>
      <c r="C119" s="56">
        <v>902</v>
      </c>
      <c r="D119" s="4" t="s">
        <v>2</v>
      </c>
      <c r="E119" s="4" t="s">
        <v>39</v>
      </c>
      <c r="F119" s="4" t="s">
        <v>68</v>
      </c>
      <c r="G119" s="51">
        <v>2</v>
      </c>
      <c r="H119" s="4" t="s">
        <v>2</v>
      </c>
      <c r="I119" s="4" t="s">
        <v>152</v>
      </c>
      <c r="J119" s="4" t="s">
        <v>47</v>
      </c>
      <c r="K119" s="8">
        <f>265+300+300+74+20+40+30+50+100+100+251+165+50+100+100+30+20+50+100</f>
        <v>2145</v>
      </c>
    </row>
    <row r="120" spans="1:11" s="3" customFormat="1" ht="18" customHeight="1" x14ac:dyDescent="0.25">
      <c r="A120" s="139"/>
      <c r="B120" s="7" t="s">
        <v>53</v>
      </c>
      <c r="C120" s="56">
        <v>902</v>
      </c>
      <c r="D120" s="4" t="s">
        <v>2</v>
      </c>
      <c r="E120" s="4" t="s">
        <v>39</v>
      </c>
      <c r="F120" s="4" t="s">
        <v>68</v>
      </c>
      <c r="G120" s="51">
        <v>2</v>
      </c>
      <c r="H120" s="4" t="s">
        <v>2</v>
      </c>
      <c r="I120" s="4" t="s">
        <v>152</v>
      </c>
      <c r="J120" s="4" t="s">
        <v>54</v>
      </c>
      <c r="K120" s="8"/>
    </row>
    <row r="121" spans="1:11" s="3" customFormat="1" ht="47.25" customHeight="1" x14ac:dyDescent="0.25">
      <c r="A121" s="139"/>
      <c r="B121" s="7" t="s">
        <v>332</v>
      </c>
      <c r="C121" s="56">
        <v>902</v>
      </c>
      <c r="D121" s="4" t="s">
        <v>2</v>
      </c>
      <c r="E121" s="4" t="s">
        <v>39</v>
      </c>
      <c r="F121" s="4" t="s">
        <v>68</v>
      </c>
      <c r="G121" s="4" t="s">
        <v>125</v>
      </c>
      <c r="H121" s="4"/>
      <c r="I121" s="4"/>
      <c r="J121" s="4"/>
      <c r="K121" s="8">
        <f>SUM(K122)</f>
        <v>7663.7</v>
      </c>
    </row>
    <row r="122" spans="1:11" s="3" customFormat="1" ht="31.5" customHeight="1" x14ac:dyDescent="0.25">
      <c r="A122" s="139"/>
      <c r="B122" s="7" t="s">
        <v>184</v>
      </c>
      <c r="C122" s="56">
        <v>902</v>
      </c>
      <c r="D122" s="4" t="s">
        <v>2</v>
      </c>
      <c r="E122" s="4" t="s">
        <v>39</v>
      </c>
      <c r="F122" s="4" t="s">
        <v>68</v>
      </c>
      <c r="G122" s="4" t="s">
        <v>125</v>
      </c>
      <c r="H122" s="4" t="s">
        <v>2</v>
      </c>
      <c r="I122" s="4"/>
      <c r="J122" s="4"/>
      <c r="K122" s="8">
        <f>SUM(K123)</f>
        <v>7663.7</v>
      </c>
    </row>
    <row r="123" spans="1:11" s="3" customFormat="1" ht="79.5" customHeight="1" x14ac:dyDescent="0.25">
      <c r="A123" s="139"/>
      <c r="B123" s="7" t="s">
        <v>224</v>
      </c>
      <c r="C123" s="56">
        <v>902</v>
      </c>
      <c r="D123" s="4" t="s">
        <v>2</v>
      </c>
      <c r="E123" s="4" t="s">
        <v>39</v>
      </c>
      <c r="F123" s="4" t="s">
        <v>68</v>
      </c>
      <c r="G123" s="4" t="s">
        <v>125</v>
      </c>
      <c r="H123" s="4" t="s">
        <v>2</v>
      </c>
      <c r="I123" s="4" t="s">
        <v>185</v>
      </c>
      <c r="J123" s="4"/>
      <c r="K123" s="8">
        <f>K124+K125</f>
        <v>7663.7</v>
      </c>
    </row>
    <row r="124" spans="1:11" s="3" customFormat="1" ht="31.5" customHeight="1" x14ac:dyDescent="0.25">
      <c r="A124" s="139"/>
      <c r="B124" s="7" t="s">
        <v>120</v>
      </c>
      <c r="C124" s="56">
        <v>902</v>
      </c>
      <c r="D124" s="4" t="s">
        <v>2</v>
      </c>
      <c r="E124" s="4" t="s">
        <v>39</v>
      </c>
      <c r="F124" s="4" t="s">
        <v>68</v>
      </c>
      <c r="G124" s="4" t="s">
        <v>125</v>
      </c>
      <c r="H124" s="4" t="s">
        <v>2</v>
      </c>
      <c r="I124" s="4" t="s">
        <v>185</v>
      </c>
      <c r="J124" s="4" t="s">
        <v>47</v>
      </c>
      <c r="K124" s="8"/>
    </row>
    <row r="125" spans="1:11" s="3" customFormat="1" ht="31.5" customHeight="1" x14ac:dyDescent="0.25">
      <c r="A125" s="139"/>
      <c r="B125" s="37" t="s">
        <v>118</v>
      </c>
      <c r="C125" s="56">
        <v>902</v>
      </c>
      <c r="D125" s="4" t="s">
        <v>2</v>
      </c>
      <c r="E125" s="4" t="s">
        <v>39</v>
      </c>
      <c r="F125" s="4" t="s">
        <v>68</v>
      </c>
      <c r="G125" s="4" t="s">
        <v>125</v>
      </c>
      <c r="H125" s="4" t="s">
        <v>2</v>
      </c>
      <c r="I125" s="4" t="s">
        <v>185</v>
      </c>
      <c r="J125" s="4" t="s">
        <v>57</v>
      </c>
      <c r="K125" s="8">
        <v>7663.7</v>
      </c>
    </row>
    <row r="126" spans="1:11" s="3" customFormat="1" ht="31.5" customHeight="1" x14ac:dyDescent="0.25">
      <c r="A126" s="139"/>
      <c r="B126" s="37" t="s">
        <v>671</v>
      </c>
      <c r="C126" s="56">
        <v>902</v>
      </c>
      <c r="D126" s="4" t="s">
        <v>2</v>
      </c>
      <c r="E126" s="4" t="s">
        <v>39</v>
      </c>
      <c r="F126" s="4" t="s">
        <v>68</v>
      </c>
      <c r="G126" s="4" t="s">
        <v>92</v>
      </c>
      <c r="H126" s="4"/>
      <c r="I126" s="4"/>
      <c r="J126" s="4"/>
      <c r="K126" s="8">
        <f>K127</f>
        <v>2087.5</v>
      </c>
    </row>
    <row r="127" spans="1:11" s="3" customFormat="1" ht="31.5" customHeight="1" x14ac:dyDescent="0.25">
      <c r="A127" s="139"/>
      <c r="B127" s="37" t="s">
        <v>672</v>
      </c>
      <c r="C127" s="56">
        <v>902</v>
      </c>
      <c r="D127" s="4" t="s">
        <v>2</v>
      </c>
      <c r="E127" s="4" t="s">
        <v>39</v>
      </c>
      <c r="F127" s="4" t="s">
        <v>68</v>
      </c>
      <c r="G127" s="4" t="s">
        <v>92</v>
      </c>
      <c r="H127" s="4" t="s">
        <v>2</v>
      </c>
      <c r="I127" s="4"/>
      <c r="J127" s="4"/>
      <c r="K127" s="8">
        <f>K128</f>
        <v>2087.5</v>
      </c>
    </row>
    <row r="128" spans="1:11" s="3" customFormat="1" ht="31.5" customHeight="1" x14ac:dyDescent="0.25">
      <c r="A128" s="139"/>
      <c r="B128" s="37" t="s">
        <v>604</v>
      </c>
      <c r="C128" s="56">
        <v>902</v>
      </c>
      <c r="D128" s="4" t="s">
        <v>2</v>
      </c>
      <c r="E128" s="4" t="s">
        <v>39</v>
      </c>
      <c r="F128" s="4" t="s">
        <v>68</v>
      </c>
      <c r="G128" s="4" t="s">
        <v>92</v>
      </c>
      <c r="H128" s="4" t="s">
        <v>2</v>
      </c>
      <c r="I128" s="4" t="s">
        <v>673</v>
      </c>
      <c r="J128" s="4"/>
      <c r="K128" s="8">
        <f>K129+K130</f>
        <v>2087.5</v>
      </c>
    </row>
    <row r="129" spans="1:11" s="3" customFormat="1" ht="31.5" customHeight="1" x14ac:dyDescent="0.25">
      <c r="A129" s="139"/>
      <c r="B129" s="7" t="s">
        <v>119</v>
      </c>
      <c r="C129" s="56">
        <v>902</v>
      </c>
      <c r="D129" s="4" t="s">
        <v>2</v>
      </c>
      <c r="E129" s="4" t="s">
        <v>39</v>
      </c>
      <c r="F129" s="4" t="s">
        <v>68</v>
      </c>
      <c r="G129" s="4" t="s">
        <v>92</v>
      </c>
      <c r="H129" s="4" t="s">
        <v>2</v>
      </c>
      <c r="I129" s="4" t="s">
        <v>673</v>
      </c>
      <c r="J129" s="4" t="s">
        <v>46</v>
      </c>
      <c r="K129" s="8">
        <v>1264</v>
      </c>
    </row>
    <row r="130" spans="1:11" s="3" customFormat="1" ht="31.5" customHeight="1" x14ac:dyDescent="0.25">
      <c r="A130" s="139"/>
      <c r="B130" s="37" t="s">
        <v>120</v>
      </c>
      <c r="C130" s="56">
        <v>902</v>
      </c>
      <c r="D130" s="4" t="s">
        <v>2</v>
      </c>
      <c r="E130" s="4" t="s">
        <v>39</v>
      </c>
      <c r="F130" s="4" t="s">
        <v>68</v>
      </c>
      <c r="G130" s="4" t="s">
        <v>92</v>
      </c>
      <c r="H130" s="4" t="s">
        <v>2</v>
      </c>
      <c r="I130" s="4" t="s">
        <v>673</v>
      </c>
      <c r="J130" s="4" t="s">
        <v>47</v>
      </c>
      <c r="K130" s="8">
        <v>823.5</v>
      </c>
    </row>
    <row r="131" spans="1:11" s="3" customFormat="1" ht="31.5" customHeight="1" x14ac:dyDescent="0.25">
      <c r="A131" s="139"/>
      <c r="B131" s="34" t="s">
        <v>192</v>
      </c>
      <c r="C131" s="56">
        <v>902</v>
      </c>
      <c r="D131" s="4" t="s">
        <v>2</v>
      </c>
      <c r="E131" s="4" t="s">
        <v>39</v>
      </c>
      <c r="F131" s="4" t="s">
        <v>39</v>
      </c>
      <c r="G131" s="4"/>
      <c r="H131" s="4"/>
      <c r="I131" s="4"/>
      <c r="J131" s="4"/>
      <c r="K131" s="8">
        <f>K132</f>
        <v>0</v>
      </c>
    </row>
    <row r="132" spans="1:11" s="3" customFormat="1" ht="18" customHeight="1" x14ac:dyDescent="0.25">
      <c r="A132" s="139"/>
      <c r="B132" s="34" t="s">
        <v>160</v>
      </c>
      <c r="C132" s="56">
        <v>902</v>
      </c>
      <c r="D132" s="4" t="s">
        <v>2</v>
      </c>
      <c r="E132" s="4" t="s">
        <v>39</v>
      </c>
      <c r="F132" s="4" t="s">
        <v>39</v>
      </c>
      <c r="G132" s="4" t="s">
        <v>114</v>
      </c>
      <c r="H132" s="4"/>
      <c r="I132" s="4"/>
      <c r="J132" s="4"/>
      <c r="K132" s="8">
        <f>K133</f>
        <v>0</v>
      </c>
    </row>
    <row r="133" spans="1:11" s="3" customFormat="1" ht="31.5" customHeight="1" x14ac:dyDescent="0.25">
      <c r="A133" s="139"/>
      <c r="B133" s="7" t="s">
        <v>191</v>
      </c>
      <c r="C133" s="56">
        <v>902</v>
      </c>
      <c r="D133" s="4" t="s">
        <v>2</v>
      </c>
      <c r="E133" s="4" t="s">
        <v>39</v>
      </c>
      <c r="F133" s="4" t="s">
        <v>39</v>
      </c>
      <c r="G133" s="4" t="s">
        <v>114</v>
      </c>
      <c r="H133" s="4" t="s">
        <v>4</v>
      </c>
      <c r="I133" s="4"/>
      <c r="J133" s="4"/>
      <c r="K133" s="8">
        <f>K134</f>
        <v>0</v>
      </c>
    </row>
    <row r="134" spans="1:11" s="3" customFormat="1" ht="48" customHeight="1" x14ac:dyDescent="0.25">
      <c r="A134" s="139"/>
      <c r="B134" s="7" t="s">
        <v>215</v>
      </c>
      <c r="C134" s="56">
        <v>902</v>
      </c>
      <c r="D134" s="4" t="s">
        <v>2</v>
      </c>
      <c r="E134" s="4" t="s">
        <v>39</v>
      </c>
      <c r="F134" s="4" t="s">
        <v>39</v>
      </c>
      <c r="G134" s="4" t="s">
        <v>114</v>
      </c>
      <c r="H134" s="4" t="s">
        <v>4</v>
      </c>
      <c r="I134" s="4" t="s">
        <v>190</v>
      </c>
      <c r="J134" s="4"/>
      <c r="K134" s="8">
        <f>K135</f>
        <v>0</v>
      </c>
    </row>
    <row r="135" spans="1:11" s="3" customFormat="1" ht="31.5" customHeight="1" x14ac:dyDescent="0.25">
      <c r="A135" s="139"/>
      <c r="B135" s="7" t="s">
        <v>120</v>
      </c>
      <c r="C135" s="56">
        <v>902</v>
      </c>
      <c r="D135" s="4" t="s">
        <v>2</v>
      </c>
      <c r="E135" s="4" t="s">
        <v>39</v>
      </c>
      <c r="F135" s="4" t="s">
        <v>39</v>
      </c>
      <c r="G135" s="4" t="s">
        <v>114</v>
      </c>
      <c r="H135" s="4" t="s">
        <v>4</v>
      </c>
      <c r="I135" s="4" t="s">
        <v>190</v>
      </c>
      <c r="J135" s="4" t="s">
        <v>47</v>
      </c>
      <c r="K135" s="8"/>
    </row>
    <row r="136" spans="1:11" s="3" customFormat="1" ht="21" customHeight="1" x14ac:dyDescent="0.25">
      <c r="A136" s="139"/>
      <c r="B136" s="7" t="s">
        <v>538</v>
      </c>
      <c r="C136" s="56">
        <v>902</v>
      </c>
      <c r="D136" s="4" t="s">
        <v>2</v>
      </c>
      <c r="E136" s="4" t="s">
        <v>39</v>
      </c>
      <c r="F136" s="4" t="s">
        <v>89</v>
      </c>
      <c r="G136" s="4"/>
      <c r="H136" s="4"/>
      <c r="I136" s="4"/>
      <c r="J136" s="4"/>
      <c r="K136" s="8">
        <f>K137</f>
        <v>1500</v>
      </c>
    </row>
    <row r="137" spans="1:11" s="3" customFormat="1" ht="47.25" customHeight="1" x14ac:dyDescent="0.25">
      <c r="A137" s="139"/>
      <c r="B137" s="34" t="s">
        <v>366</v>
      </c>
      <c r="C137" s="56">
        <v>902</v>
      </c>
      <c r="D137" s="4" t="s">
        <v>2</v>
      </c>
      <c r="E137" s="4" t="s">
        <v>39</v>
      </c>
      <c r="F137" s="4" t="s">
        <v>89</v>
      </c>
      <c r="G137" s="4" t="s">
        <v>87</v>
      </c>
      <c r="H137" s="4"/>
      <c r="I137" s="4"/>
      <c r="J137" s="4"/>
      <c r="K137" s="8">
        <f>K138</f>
        <v>1500</v>
      </c>
    </row>
    <row r="138" spans="1:11" s="3" customFormat="1" ht="31.5" customHeight="1" x14ac:dyDescent="0.25">
      <c r="A138" s="139"/>
      <c r="B138" s="34" t="s">
        <v>365</v>
      </c>
      <c r="C138" s="56">
        <v>902</v>
      </c>
      <c r="D138" s="4" t="s">
        <v>2</v>
      </c>
      <c r="E138" s="4" t="s">
        <v>39</v>
      </c>
      <c r="F138" s="4" t="s">
        <v>89</v>
      </c>
      <c r="G138" s="4" t="s">
        <v>87</v>
      </c>
      <c r="H138" s="4" t="s">
        <v>5</v>
      </c>
      <c r="I138" s="4"/>
      <c r="J138" s="4"/>
      <c r="K138" s="8">
        <f>K139</f>
        <v>1500</v>
      </c>
    </row>
    <row r="139" spans="1:11" s="3" customFormat="1" ht="31.5" customHeight="1" x14ac:dyDescent="0.25">
      <c r="A139" s="139"/>
      <c r="B139" s="34" t="s">
        <v>163</v>
      </c>
      <c r="C139" s="56">
        <v>902</v>
      </c>
      <c r="D139" s="4" t="s">
        <v>2</v>
      </c>
      <c r="E139" s="4" t="s">
        <v>39</v>
      </c>
      <c r="F139" s="4" t="s">
        <v>89</v>
      </c>
      <c r="G139" s="4" t="s">
        <v>87</v>
      </c>
      <c r="H139" s="4" t="s">
        <v>5</v>
      </c>
      <c r="I139" s="4" t="s">
        <v>145</v>
      </c>
      <c r="J139" s="65"/>
      <c r="K139" s="8">
        <f>K140</f>
        <v>1500</v>
      </c>
    </row>
    <row r="140" spans="1:11" s="3" customFormat="1" ht="27" customHeight="1" x14ac:dyDescent="0.25">
      <c r="A140" s="139"/>
      <c r="B140" s="7" t="s">
        <v>120</v>
      </c>
      <c r="C140" s="56">
        <v>902</v>
      </c>
      <c r="D140" s="4" t="s">
        <v>2</v>
      </c>
      <c r="E140" s="4" t="s">
        <v>39</v>
      </c>
      <c r="F140" s="4" t="s">
        <v>89</v>
      </c>
      <c r="G140" s="4" t="s">
        <v>87</v>
      </c>
      <c r="H140" s="4" t="s">
        <v>5</v>
      </c>
      <c r="I140" s="4" t="s">
        <v>145</v>
      </c>
      <c r="J140" s="65" t="s">
        <v>47</v>
      </c>
      <c r="K140" s="8">
        <v>1500</v>
      </c>
    </row>
    <row r="141" spans="1:11" s="3" customFormat="1" ht="18" customHeight="1" x14ac:dyDescent="0.25">
      <c r="A141" s="139"/>
      <c r="B141" s="34" t="s">
        <v>335</v>
      </c>
      <c r="C141" s="56">
        <v>902</v>
      </c>
      <c r="D141" s="4" t="s">
        <v>2</v>
      </c>
      <c r="E141" s="4" t="s">
        <v>39</v>
      </c>
      <c r="F141" s="4" t="s">
        <v>80</v>
      </c>
      <c r="G141" s="51"/>
      <c r="H141" s="4"/>
      <c r="I141" s="4"/>
      <c r="J141" s="4"/>
      <c r="K141" s="8">
        <f>K142</f>
        <v>3162.1</v>
      </c>
    </row>
    <row r="142" spans="1:11" s="3" customFormat="1" ht="48" customHeight="1" x14ac:dyDescent="0.25">
      <c r="A142" s="139"/>
      <c r="B142" s="34" t="s">
        <v>336</v>
      </c>
      <c r="C142" s="56">
        <v>902</v>
      </c>
      <c r="D142" s="4" t="s">
        <v>2</v>
      </c>
      <c r="E142" s="4" t="s">
        <v>39</v>
      </c>
      <c r="F142" s="4" t="s">
        <v>80</v>
      </c>
      <c r="G142" s="51">
        <v>1</v>
      </c>
      <c r="H142" s="4"/>
      <c r="I142" s="4"/>
      <c r="J142" s="4"/>
      <c r="K142" s="8">
        <f t="shared" ref="K142:K144" si="3">SUM(K143)</f>
        <v>3162.1</v>
      </c>
    </row>
    <row r="143" spans="1:11" s="3" customFormat="1" ht="31.5" customHeight="1" x14ac:dyDescent="0.25">
      <c r="A143" s="139"/>
      <c r="B143" s="34" t="s">
        <v>337</v>
      </c>
      <c r="C143" s="56">
        <v>902</v>
      </c>
      <c r="D143" s="4" t="s">
        <v>2</v>
      </c>
      <c r="E143" s="4" t="s">
        <v>39</v>
      </c>
      <c r="F143" s="4" t="s">
        <v>80</v>
      </c>
      <c r="G143" s="51">
        <v>1</v>
      </c>
      <c r="H143" s="4" t="s">
        <v>2</v>
      </c>
      <c r="I143" s="4"/>
      <c r="J143" s="4"/>
      <c r="K143" s="8">
        <f t="shared" si="3"/>
        <v>3162.1</v>
      </c>
    </row>
    <row r="144" spans="1:11" s="3" customFormat="1" ht="31.5" customHeight="1" x14ac:dyDescent="0.25">
      <c r="A144" s="139"/>
      <c r="B144" s="38" t="s">
        <v>338</v>
      </c>
      <c r="C144" s="56">
        <v>902</v>
      </c>
      <c r="D144" s="4" t="s">
        <v>2</v>
      </c>
      <c r="E144" s="4" t="s">
        <v>39</v>
      </c>
      <c r="F144" s="4" t="s">
        <v>80</v>
      </c>
      <c r="G144" s="51">
        <v>1</v>
      </c>
      <c r="H144" s="4" t="s">
        <v>2</v>
      </c>
      <c r="I144" s="4" t="s">
        <v>81</v>
      </c>
      <c r="J144" s="4"/>
      <c r="K144" s="8">
        <f t="shared" si="3"/>
        <v>3162.1</v>
      </c>
    </row>
    <row r="145" spans="1:11" s="3" customFormat="1" ht="31.5" customHeight="1" x14ac:dyDescent="0.25">
      <c r="A145" s="139"/>
      <c r="B145" s="37" t="s">
        <v>118</v>
      </c>
      <c r="C145" s="56">
        <v>902</v>
      </c>
      <c r="D145" s="4" t="s">
        <v>2</v>
      </c>
      <c r="E145" s="4" t="s">
        <v>39</v>
      </c>
      <c r="F145" s="4" t="s">
        <v>80</v>
      </c>
      <c r="G145" s="51">
        <v>1</v>
      </c>
      <c r="H145" s="4" t="s">
        <v>2</v>
      </c>
      <c r="I145" s="4" t="s">
        <v>81</v>
      </c>
      <c r="J145" s="4" t="s">
        <v>57</v>
      </c>
      <c r="K145" s="8">
        <f>135+83+654.1+150+100+2000+40</f>
        <v>3162.1</v>
      </c>
    </row>
    <row r="146" spans="1:11" s="3" customFormat="1" ht="31.5" customHeight="1" x14ac:dyDescent="0.25">
      <c r="A146" s="139"/>
      <c r="B146" s="34" t="s">
        <v>352</v>
      </c>
      <c r="C146" s="56">
        <v>902</v>
      </c>
      <c r="D146" s="4" t="s">
        <v>2</v>
      </c>
      <c r="E146" s="4" t="s">
        <v>39</v>
      </c>
      <c r="F146" s="4" t="s">
        <v>95</v>
      </c>
      <c r="G146" s="4"/>
      <c r="H146" s="4"/>
      <c r="I146" s="4"/>
      <c r="J146" s="4"/>
      <c r="K146" s="8">
        <f>K147</f>
        <v>0</v>
      </c>
    </row>
    <row r="147" spans="1:11" s="3" customFormat="1" ht="31.5" customHeight="1" x14ac:dyDescent="0.25">
      <c r="A147" s="139"/>
      <c r="B147" s="34" t="s">
        <v>353</v>
      </c>
      <c r="C147" s="56">
        <v>902</v>
      </c>
      <c r="D147" s="4" t="s">
        <v>2</v>
      </c>
      <c r="E147" s="4" t="s">
        <v>39</v>
      </c>
      <c r="F147" s="4" t="s">
        <v>95</v>
      </c>
      <c r="G147" s="4" t="s">
        <v>87</v>
      </c>
      <c r="H147" s="4"/>
      <c r="I147" s="4"/>
      <c r="J147" s="4"/>
      <c r="K147" s="8">
        <f>K148</f>
        <v>0</v>
      </c>
    </row>
    <row r="148" spans="1:11" s="3" customFormat="1" ht="31.5" customHeight="1" x14ac:dyDescent="0.25">
      <c r="A148" s="139"/>
      <c r="B148" s="7" t="s">
        <v>179</v>
      </c>
      <c r="C148" s="56">
        <v>902</v>
      </c>
      <c r="D148" s="4" t="s">
        <v>2</v>
      </c>
      <c r="E148" s="4" t="s">
        <v>39</v>
      </c>
      <c r="F148" s="4" t="s">
        <v>95</v>
      </c>
      <c r="G148" s="4" t="s">
        <v>87</v>
      </c>
      <c r="H148" s="4" t="s">
        <v>2</v>
      </c>
      <c r="I148" s="4"/>
      <c r="J148" s="4"/>
      <c r="K148" s="8">
        <f>K149</f>
        <v>0</v>
      </c>
    </row>
    <row r="149" spans="1:11" s="3" customFormat="1" ht="31.5" customHeight="1" x14ac:dyDescent="0.25">
      <c r="A149" s="139"/>
      <c r="B149" s="37" t="s">
        <v>637</v>
      </c>
      <c r="C149" s="56">
        <v>902</v>
      </c>
      <c r="D149" s="4" t="s">
        <v>2</v>
      </c>
      <c r="E149" s="4" t="s">
        <v>39</v>
      </c>
      <c r="F149" s="4" t="s">
        <v>95</v>
      </c>
      <c r="G149" s="4" t="s">
        <v>87</v>
      </c>
      <c r="H149" s="4" t="s">
        <v>2</v>
      </c>
      <c r="I149" s="4" t="s">
        <v>636</v>
      </c>
      <c r="J149" s="4"/>
      <c r="K149" s="8">
        <f>K150</f>
        <v>0</v>
      </c>
    </row>
    <row r="150" spans="1:11" s="3" customFormat="1" ht="18" customHeight="1" x14ac:dyDescent="0.25">
      <c r="A150" s="139"/>
      <c r="B150" s="7" t="s">
        <v>53</v>
      </c>
      <c r="C150" s="56">
        <v>902</v>
      </c>
      <c r="D150" s="4" t="s">
        <v>2</v>
      </c>
      <c r="E150" s="4" t="s">
        <v>39</v>
      </c>
      <c r="F150" s="4" t="s">
        <v>95</v>
      </c>
      <c r="G150" s="4" t="s">
        <v>87</v>
      </c>
      <c r="H150" s="4" t="s">
        <v>2</v>
      </c>
      <c r="I150" s="4" t="s">
        <v>636</v>
      </c>
      <c r="J150" s="4" t="s">
        <v>54</v>
      </c>
      <c r="K150" s="8"/>
    </row>
    <row r="151" spans="1:11" s="3" customFormat="1" ht="39" customHeight="1" x14ac:dyDescent="0.25">
      <c r="A151" s="139"/>
      <c r="B151" s="7" t="s">
        <v>339</v>
      </c>
      <c r="C151" s="56">
        <v>902</v>
      </c>
      <c r="D151" s="4" t="s">
        <v>2</v>
      </c>
      <c r="E151" s="4" t="s">
        <v>39</v>
      </c>
      <c r="F151" s="4" t="s">
        <v>124</v>
      </c>
      <c r="G151" s="4"/>
      <c r="H151" s="4"/>
      <c r="I151" s="4"/>
      <c r="J151" s="4"/>
      <c r="K151" s="8">
        <f>K152</f>
        <v>0</v>
      </c>
    </row>
    <row r="152" spans="1:11" s="3" customFormat="1" ht="42" customHeight="1" x14ac:dyDescent="0.25">
      <c r="A152" s="139"/>
      <c r="B152" s="7" t="s">
        <v>340</v>
      </c>
      <c r="C152" s="56">
        <v>902</v>
      </c>
      <c r="D152" s="4" t="s">
        <v>2</v>
      </c>
      <c r="E152" s="4" t="s">
        <v>39</v>
      </c>
      <c r="F152" s="4" t="s">
        <v>124</v>
      </c>
      <c r="G152" s="4" t="s">
        <v>87</v>
      </c>
      <c r="H152" s="4"/>
      <c r="I152" s="4"/>
      <c r="J152" s="4"/>
      <c r="K152" s="8">
        <f>K153+K157</f>
        <v>0</v>
      </c>
    </row>
    <row r="153" spans="1:11" s="3" customFormat="1" ht="40.5" customHeight="1" x14ac:dyDescent="0.25">
      <c r="A153" s="139"/>
      <c r="B153" s="7" t="s">
        <v>170</v>
      </c>
      <c r="C153" s="56">
        <v>902</v>
      </c>
      <c r="D153" s="4" t="s">
        <v>2</v>
      </c>
      <c r="E153" s="4" t="s">
        <v>39</v>
      </c>
      <c r="F153" s="4" t="s">
        <v>124</v>
      </c>
      <c r="G153" s="4" t="s">
        <v>87</v>
      </c>
      <c r="H153" s="4" t="s">
        <v>6</v>
      </c>
      <c r="I153" s="4"/>
      <c r="J153" s="4"/>
      <c r="K153" s="8">
        <f>K154</f>
        <v>0</v>
      </c>
    </row>
    <row r="154" spans="1:11" s="3" customFormat="1" ht="45" customHeight="1" x14ac:dyDescent="0.25">
      <c r="A154" s="139"/>
      <c r="B154" s="7" t="s">
        <v>171</v>
      </c>
      <c r="C154" s="56">
        <v>902</v>
      </c>
      <c r="D154" s="4" t="s">
        <v>2</v>
      </c>
      <c r="E154" s="4" t="s">
        <v>39</v>
      </c>
      <c r="F154" s="4" t="s">
        <v>124</v>
      </c>
      <c r="G154" s="4" t="s">
        <v>87</v>
      </c>
      <c r="H154" s="4" t="s">
        <v>6</v>
      </c>
      <c r="I154" s="4" t="s">
        <v>169</v>
      </c>
      <c r="J154" s="4"/>
      <c r="K154" s="8">
        <f>K155+K156</f>
        <v>0</v>
      </c>
    </row>
    <row r="155" spans="1:11" s="3" customFormat="1" ht="52.5" customHeight="1" x14ac:dyDescent="0.25">
      <c r="A155" s="139"/>
      <c r="B155" s="7" t="s">
        <v>119</v>
      </c>
      <c r="C155" s="56">
        <v>902</v>
      </c>
      <c r="D155" s="4" t="s">
        <v>2</v>
      </c>
      <c r="E155" s="4" t="s">
        <v>39</v>
      </c>
      <c r="F155" s="4" t="s">
        <v>124</v>
      </c>
      <c r="G155" s="4" t="s">
        <v>87</v>
      </c>
      <c r="H155" s="4" t="s">
        <v>6</v>
      </c>
      <c r="I155" s="4" t="s">
        <v>169</v>
      </c>
      <c r="J155" s="4" t="s">
        <v>46</v>
      </c>
      <c r="K155" s="8"/>
    </row>
    <row r="156" spans="1:11" s="3" customFormat="1" ht="42.6" customHeight="1" x14ac:dyDescent="0.25">
      <c r="A156" s="139"/>
      <c r="B156" s="7" t="s">
        <v>120</v>
      </c>
      <c r="C156" s="56">
        <v>902</v>
      </c>
      <c r="D156" s="4" t="s">
        <v>2</v>
      </c>
      <c r="E156" s="4" t="s">
        <v>39</v>
      </c>
      <c r="F156" s="4" t="s">
        <v>124</v>
      </c>
      <c r="G156" s="4" t="s">
        <v>87</v>
      </c>
      <c r="H156" s="4" t="s">
        <v>6</v>
      </c>
      <c r="I156" s="4" t="s">
        <v>169</v>
      </c>
      <c r="J156" s="4" t="s">
        <v>47</v>
      </c>
      <c r="K156" s="8"/>
    </row>
    <row r="157" spans="1:11" s="3" customFormat="1" ht="58.2" customHeight="1" x14ac:dyDescent="0.25">
      <c r="A157" s="139"/>
      <c r="B157" s="7" t="s">
        <v>341</v>
      </c>
      <c r="C157" s="56">
        <v>902</v>
      </c>
      <c r="D157" s="4" t="s">
        <v>2</v>
      </c>
      <c r="E157" s="4" t="s">
        <v>39</v>
      </c>
      <c r="F157" s="4" t="s">
        <v>124</v>
      </c>
      <c r="G157" s="4" t="s">
        <v>87</v>
      </c>
      <c r="H157" s="4" t="s">
        <v>7</v>
      </c>
      <c r="I157" s="4"/>
      <c r="J157" s="4"/>
      <c r="K157" s="8">
        <f>K158</f>
        <v>0</v>
      </c>
    </row>
    <row r="158" spans="1:11" s="3" customFormat="1" ht="24" customHeight="1" x14ac:dyDescent="0.25">
      <c r="A158" s="139"/>
      <c r="B158" s="6" t="s">
        <v>233</v>
      </c>
      <c r="C158" s="56">
        <v>902</v>
      </c>
      <c r="D158" s="4" t="s">
        <v>2</v>
      </c>
      <c r="E158" s="4" t="s">
        <v>39</v>
      </c>
      <c r="F158" s="4" t="s">
        <v>124</v>
      </c>
      <c r="G158" s="4" t="s">
        <v>87</v>
      </c>
      <c r="H158" s="4" t="s">
        <v>7</v>
      </c>
      <c r="I158" s="4" t="s">
        <v>232</v>
      </c>
      <c r="J158" s="4"/>
      <c r="K158" s="8">
        <f>K159</f>
        <v>0</v>
      </c>
    </row>
    <row r="159" spans="1:11" s="3" customFormat="1" ht="39.6" customHeight="1" x14ac:dyDescent="0.25">
      <c r="A159" s="139"/>
      <c r="B159" s="7" t="s">
        <v>120</v>
      </c>
      <c r="C159" s="56">
        <v>902</v>
      </c>
      <c r="D159" s="4" t="s">
        <v>2</v>
      </c>
      <c r="E159" s="4" t="s">
        <v>39</v>
      </c>
      <c r="F159" s="4" t="s">
        <v>124</v>
      </c>
      <c r="G159" s="4" t="s">
        <v>87</v>
      </c>
      <c r="H159" s="4" t="s">
        <v>7</v>
      </c>
      <c r="I159" s="4" t="s">
        <v>232</v>
      </c>
      <c r="J159" s="4" t="s">
        <v>47</v>
      </c>
      <c r="K159" s="8"/>
    </row>
    <row r="160" spans="1:11" s="3" customFormat="1" ht="18" customHeight="1" x14ac:dyDescent="0.25">
      <c r="A160" s="139"/>
      <c r="B160" s="7" t="s">
        <v>65</v>
      </c>
      <c r="C160" s="56">
        <v>902</v>
      </c>
      <c r="D160" s="4" t="s">
        <v>2</v>
      </c>
      <c r="E160" s="4" t="s">
        <v>39</v>
      </c>
      <c r="F160" s="4" t="s">
        <v>78</v>
      </c>
      <c r="G160" s="51"/>
      <c r="H160" s="4"/>
      <c r="I160" s="4"/>
      <c r="J160" s="4"/>
      <c r="K160" s="8">
        <f>SUM(K161+K166)</f>
        <v>5365.2000000000007</v>
      </c>
    </row>
    <row r="161" spans="1:11" s="3" customFormat="1" ht="31.5" customHeight="1" x14ac:dyDescent="0.25">
      <c r="A161" s="139"/>
      <c r="B161" s="7" t="s">
        <v>323</v>
      </c>
      <c r="C161" s="56">
        <v>902</v>
      </c>
      <c r="D161" s="4" t="s">
        <v>2</v>
      </c>
      <c r="E161" s="4" t="s">
        <v>39</v>
      </c>
      <c r="F161" s="4" t="s">
        <v>78</v>
      </c>
      <c r="G161" s="51">
        <v>1</v>
      </c>
      <c r="H161" s="4"/>
      <c r="I161" s="4"/>
      <c r="J161" s="4"/>
      <c r="K161" s="8">
        <f t="shared" ref="K161" si="4">SUM(K162)</f>
        <v>5365.2000000000007</v>
      </c>
    </row>
    <row r="162" spans="1:11" s="3" customFormat="1" ht="18" customHeight="1" x14ac:dyDescent="0.25">
      <c r="A162" s="139"/>
      <c r="B162" s="7" t="s">
        <v>45</v>
      </c>
      <c r="C162" s="56">
        <v>902</v>
      </c>
      <c r="D162" s="4" t="s">
        <v>2</v>
      </c>
      <c r="E162" s="4" t="s">
        <v>39</v>
      </c>
      <c r="F162" s="4" t="s">
        <v>78</v>
      </c>
      <c r="G162" s="51">
        <v>1</v>
      </c>
      <c r="H162" s="4" t="s">
        <v>74</v>
      </c>
      <c r="I162" s="4" t="s">
        <v>75</v>
      </c>
      <c r="J162" s="4"/>
      <c r="K162" s="8">
        <f>SUM(K163:K165)</f>
        <v>5365.2000000000007</v>
      </c>
    </row>
    <row r="163" spans="1:11" s="3" customFormat="1" ht="51" customHeight="1" x14ac:dyDescent="0.25">
      <c r="A163" s="139"/>
      <c r="B163" s="7" t="s">
        <v>119</v>
      </c>
      <c r="C163" s="56">
        <v>902</v>
      </c>
      <c r="D163" s="4" t="s">
        <v>2</v>
      </c>
      <c r="E163" s="4" t="s">
        <v>39</v>
      </c>
      <c r="F163" s="4" t="s">
        <v>78</v>
      </c>
      <c r="G163" s="51">
        <v>1</v>
      </c>
      <c r="H163" s="4" t="s">
        <v>74</v>
      </c>
      <c r="I163" s="4" t="s">
        <v>75</v>
      </c>
      <c r="J163" s="4" t="s">
        <v>46</v>
      </c>
      <c r="K163" s="8">
        <v>5319.6</v>
      </c>
    </row>
    <row r="164" spans="1:11" s="3" customFormat="1" ht="31.5" customHeight="1" x14ac:dyDescent="0.25">
      <c r="A164" s="139"/>
      <c r="B164" s="7" t="s">
        <v>120</v>
      </c>
      <c r="C164" s="56">
        <v>902</v>
      </c>
      <c r="D164" s="4" t="s">
        <v>2</v>
      </c>
      <c r="E164" s="4" t="s">
        <v>39</v>
      </c>
      <c r="F164" s="4" t="s">
        <v>78</v>
      </c>
      <c r="G164" s="51">
        <v>1</v>
      </c>
      <c r="H164" s="4" t="s">
        <v>74</v>
      </c>
      <c r="I164" s="4" t="s">
        <v>75</v>
      </c>
      <c r="J164" s="4" t="s">
        <v>47</v>
      </c>
      <c r="K164" s="8">
        <v>45.6</v>
      </c>
    </row>
    <row r="165" spans="1:11" s="3" customFormat="1" ht="18" customHeight="1" x14ac:dyDescent="0.25">
      <c r="A165" s="139"/>
      <c r="B165" s="7" t="s">
        <v>48</v>
      </c>
      <c r="C165" s="56">
        <v>902</v>
      </c>
      <c r="D165" s="4" t="s">
        <v>2</v>
      </c>
      <c r="E165" s="4" t="s">
        <v>39</v>
      </c>
      <c r="F165" s="4" t="s">
        <v>78</v>
      </c>
      <c r="G165" s="51">
        <v>1</v>
      </c>
      <c r="H165" s="4" t="s">
        <v>74</v>
      </c>
      <c r="I165" s="4" t="s">
        <v>75</v>
      </c>
      <c r="J165" s="4" t="s">
        <v>49</v>
      </c>
      <c r="K165" s="8"/>
    </row>
    <row r="166" spans="1:11" s="3" customFormat="1" ht="18" customHeight="1" x14ac:dyDescent="0.25">
      <c r="A166" s="139"/>
      <c r="B166" s="7" t="s">
        <v>204</v>
      </c>
      <c r="C166" s="56">
        <v>902</v>
      </c>
      <c r="D166" s="4" t="s">
        <v>2</v>
      </c>
      <c r="E166" s="4" t="s">
        <v>39</v>
      </c>
      <c r="F166" s="4" t="s">
        <v>78</v>
      </c>
      <c r="G166" s="4" t="s">
        <v>92</v>
      </c>
      <c r="H166" s="4"/>
      <c r="I166" s="4"/>
      <c r="J166" s="4"/>
      <c r="K166" s="8">
        <f>K167</f>
        <v>0</v>
      </c>
    </row>
    <row r="167" spans="1:11" s="3" customFormat="1" ht="18" customHeight="1" x14ac:dyDescent="0.25">
      <c r="A167" s="139"/>
      <c r="B167" s="7" t="s">
        <v>204</v>
      </c>
      <c r="C167" s="56">
        <v>902</v>
      </c>
      <c r="D167" s="4" t="s">
        <v>2</v>
      </c>
      <c r="E167" s="4" t="s">
        <v>39</v>
      </c>
      <c r="F167" s="4" t="s">
        <v>78</v>
      </c>
      <c r="G167" s="4" t="s">
        <v>92</v>
      </c>
      <c r="H167" s="4" t="s">
        <v>74</v>
      </c>
      <c r="I167" s="4" t="s">
        <v>203</v>
      </c>
      <c r="J167" s="4"/>
      <c r="K167" s="8">
        <f>K169+K168</f>
        <v>0</v>
      </c>
    </row>
    <row r="168" spans="1:11" s="3" customFormat="1" ht="31.5" customHeight="1" x14ac:dyDescent="0.25">
      <c r="A168" s="139"/>
      <c r="B168" s="7" t="s">
        <v>120</v>
      </c>
      <c r="C168" s="56">
        <v>902</v>
      </c>
      <c r="D168" s="4" t="s">
        <v>2</v>
      </c>
      <c r="E168" s="4" t="s">
        <v>39</v>
      </c>
      <c r="F168" s="4" t="s">
        <v>78</v>
      </c>
      <c r="G168" s="4" t="s">
        <v>92</v>
      </c>
      <c r="H168" s="4" t="s">
        <v>74</v>
      </c>
      <c r="I168" s="4" t="s">
        <v>203</v>
      </c>
      <c r="J168" s="4" t="s">
        <v>47</v>
      </c>
      <c r="K168" s="8"/>
    </row>
    <row r="169" spans="1:11" s="3" customFormat="1" ht="18" customHeight="1" x14ac:dyDescent="0.25">
      <c r="A169" s="139"/>
      <c r="B169" s="7" t="s">
        <v>48</v>
      </c>
      <c r="C169" s="56">
        <v>902</v>
      </c>
      <c r="D169" s="4" t="s">
        <v>2</v>
      </c>
      <c r="E169" s="4" t="s">
        <v>39</v>
      </c>
      <c r="F169" s="4" t="s">
        <v>78</v>
      </c>
      <c r="G169" s="4" t="s">
        <v>92</v>
      </c>
      <c r="H169" s="4" t="s">
        <v>74</v>
      </c>
      <c r="I169" s="4" t="s">
        <v>203</v>
      </c>
      <c r="J169" s="4" t="s">
        <v>49</v>
      </c>
      <c r="K169" s="8"/>
    </row>
    <row r="170" spans="1:11" s="3" customFormat="1" ht="18" customHeight="1" x14ac:dyDescent="0.25">
      <c r="A170" s="139"/>
      <c r="B170" s="7" t="s">
        <v>11</v>
      </c>
      <c r="C170" s="56">
        <v>902</v>
      </c>
      <c r="D170" s="4" t="s">
        <v>4</v>
      </c>
      <c r="E170" s="4"/>
      <c r="F170" s="4"/>
      <c r="G170" s="51"/>
      <c r="H170" s="4"/>
      <c r="I170" s="4"/>
      <c r="J170" s="4"/>
      <c r="K170" s="8">
        <f>SUM(K171+K183)</f>
        <v>9397.6999999999989</v>
      </c>
    </row>
    <row r="171" spans="1:11" s="3" customFormat="1" ht="18" customHeight="1" x14ac:dyDescent="0.25">
      <c r="A171" s="139"/>
      <c r="B171" s="7" t="s">
        <v>410</v>
      </c>
      <c r="C171" s="56">
        <v>902</v>
      </c>
      <c r="D171" s="4" t="s">
        <v>4</v>
      </c>
      <c r="E171" s="4" t="s">
        <v>5</v>
      </c>
      <c r="F171" s="4"/>
      <c r="G171" s="51"/>
      <c r="H171" s="4"/>
      <c r="I171" s="4"/>
      <c r="J171" s="4"/>
      <c r="K171" s="8">
        <f>SUM(K172+K177)</f>
        <v>9348.9</v>
      </c>
    </row>
    <row r="172" spans="1:11" s="3" customFormat="1" ht="31.5" customHeight="1" x14ac:dyDescent="0.25">
      <c r="A172" s="139"/>
      <c r="B172" s="34" t="s">
        <v>325</v>
      </c>
      <c r="C172" s="56">
        <v>902</v>
      </c>
      <c r="D172" s="4" t="s">
        <v>4</v>
      </c>
      <c r="E172" s="4" t="s">
        <v>5</v>
      </c>
      <c r="F172" s="4" t="s">
        <v>8</v>
      </c>
      <c r="G172" s="51"/>
      <c r="H172" s="4"/>
      <c r="I172" s="4"/>
      <c r="J172" s="4"/>
      <c r="K172" s="8">
        <f>SUM(K173)</f>
        <v>0</v>
      </c>
    </row>
    <row r="173" spans="1:11" s="3" customFormat="1" ht="31.5" customHeight="1" x14ac:dyDescent="0.25">
      <c r="A173" s="139"/>
      <c r="B173" s="34" t="s">
        <v>326</v>
      </c>
      <c r="C173" s="56">
        <v>902</v>
      </c>
      <c r="D173" s="4" t="s">
        <v>4</v>
      </c>
      <c r="E173" s="4" t="s">
        <v>5</v>
      </c>
      <c r="F173" s="4" t="s">
        <v>8</v>
      </c>
      <c r="G173" s="51">
        <v>1</v>
      </c>
      <c r="H173" s="4"/>
      <c r="I173" s="4"/>
      <c r="J173" s="4"/>
      <c r="K173" s="8">
        <f>SUM(K174)</f>
        <v>0</v>
      </c>
    </row>
    <row r="174" spans="1:11" s="3" customFormat="1" ht="18" customHeight="1" x14ac:dyDescent="0.25">
      <c r="A174" s="139"/>
      <c r="B174" s="7" t="s">
        <v>464</v>
      </c>
      <c r="C174" s="56">
        <v>902</v>
      </c>
      <c r="D174" s="4" t="s">
        <v>4</v>
      </c>
      <c r="E174" s="4" t="s">
        <v>5</v>
      </c>
      <c r="F174" s="4" t="s">
        <v>8</v>
      </c>
      <c r="G174" s="51">
        <v>1</v>
      </c>
      <c r="H174" s="4" t="s">
        <v>2</v>
      </c>
      <c r="I174" s="4"/>
      <c r="J174" s="4"/>
      <c r="K174" s="8">
        <f>SUM(K175)</f>
        <v>0</v>
      </c>
    </row>
    <row r="175" spans="1:11" s="3" customFormat="1" ht="31.5" customHeight="1" x14ac:dyDescent="0.25">
      <c r="A175" s="139"/>
      <c r="B175" s="34" t="s">
        <v>411</v>
      </c>
      <c r="C175" s="56">
        <v>902</v>
      </c>
      <c r="D175" s="4" t="s">
        <v>4</v>
      </c>
      <c r="E175" s="4" t="s">
        <v>5</v>
      </c>
      <c r="F175" s="4" t="s">
        <v>8</v>
      </c>
      <c r="G175" s="51">
        <v>1</v>
      </c>
      <c r="H175" s="4" t="s">
        <v>2</v>
      </c>
      <c r="I175" s="4" t="s">
        <v>409</v>
      </c>
      <c r="J175" s="4"/>
      <c r="K175" s="8">
        <f>SUM(K176)</f>
        <v>0</v>
      </c>
    </row>
    <row r="176" spans="1:11" s="3" customFormat="1" ht="48.75" customHeight="1" x14ac:dyDescent="0.25">
      <c r="A176" s="139"/>
      <c r="B176" s="7" t="s">
        <v>119</v>
      </c>
      <c r="C176" s="56">
        <v>902</v>
      </c>
      <c r="D176" s="4" t="s">
        <v>4</v>
      </c>
      <c r="E176" s="4" t="s">
        <v>5</v>
      </c>
      <c r="F176" s="4" t="s">
        <v>8</v>
      </c>
      <c r="G176" s="51">
        <v>1</v>
      </c>
      <c r="H176" s="4" t="s">
        <v>2</v>
      </c>
      <c r="I176" s="4" t="s">
        <v>409</v>
      </c>
      <c r="J176" s="4" t="s">
        <v>46</v>
      </c>
      <c r="K176" s="8">
        <f>5028.9-4635.9-393</f>
        <v>0</v>
      </c>
    </row>
    <row r="177" spans="1:11" s="3" customFormat="1" ht="25.2" customHeight="1" x14ac:dyDescent="0.25">
      <c r="A177" s="139"/>
      <c r="B177" s="7" t="s">
        <v>65</v>
      </c>
      <c r="C177" s="56">
        <v>902</v>
      </c>
      <c r="D177" s="4" t="s">
        <v>4</v>
      </c>
      <c r="E177" s="4" t="s">
        <v>5</v>
      </c>
      <c r="F177" s="4" t="s">
        <v>78</v>
      </c>
      <c r="G177" s="51"/>
      <c r="H177" s="4"/>
      <c r="I177" s="4"/>
      <c r="J177" s="4"/>
      <c r="K177" s="8">
        <f>K178</f>
        <v>9348.9</v>
      </c>
    </row>
    <row r="178" spans="1:11" s="3" customFormat="1" ht="25.2" customHeight="1" x14ac:dyDescent="0.25">
      <c r="A178" s="139"/>
      <c r="B178" s="7" t="s">
        <v>50</v>
      </c>
      <c r="C178" s="56">
        <v>902</v>
      </c>
      <c r="D178" s="4" t="s">
        <v>4</v>
      </c>
      <c r="E178" s="4" t="s">
        <v>5</v>
      </c>
      <c r="F178" s="4" t="s">
        <v>78</v>
      </c>
      <c r="G178" s="51">
        <v>2</v>
      </c>
      <c r="H178" s="4"/>
      <c r="I178" s="4"/>
      <c r="J178" s="4"/>
      <c r="K178" s="8">
        <f>K181+K179</f>
        <v>9348.9</v>
      </c>
    </row>
    <row r="179" spans="1:11" s="3" customFormat="1" ht="48" customHeight="1" x14ac:dyDescent="0.25">
      <c r="A179" s="139"/>
      <c r="B179" s="34" t="s">
        <v>579</v>
      </c>
      <c r="C179" s="56">
        <v>902</v>
      </c>
      <c r="D179" s="4" t="s">
        <v>4</v>
      </c>
      <c r="E179" s="4" t="s">
        <v>5</v>
      </c>
      <c r="F179" s="4" t="s">
        <v>78</v>
      </c>
      <c r="G179" s="4" t="s">
        <v>114</v>
      </c>
      <c r="H179" s="4" t="s">
        <v>74</v>
      </c>
      <c r="I179" s="4" t="s">
        <v>578</v>
      </c>
      <c r="J179" s="4"/>
      <c r="K179" s="8">
        <f>K180</f>
        <v>1611.9</v>
      </c>
    </row>
    <row r="180" spans="1:11" s="3" customFormat="1" ht="52.2" customHeight="1" x14ac:dyDescent="0.25">
      <c r="A180" s="139"/>
      <c r="B180" s="7" t="s">
        <v>119</v>
      </c>
      <c r="C180" s="56">
        <v>902</v>
      </c>
      <c r="D180" s="4" t="s">
        <v>4</v>
      </c>
      <c r="E180" s="4" t="s">
        <v>5</v>
      </c>
      <c r="F180" s="4" t="s">
        <v>78</v>
      </c>
      <c r="G180" s="4" t="s">
        <v>114</v>
      </c>
      <c r="H180" s="4" t="s">
        <v>74</v>
      </c>
      <c r="I180" s="4" t="s">
        <v>578</v>
      </c>
      <c r="J180" s="4" t="s">
        <v>46</v>
      </c>
      <c r="K180" s="8">
        <v>1611.9</v>
      </c>
    </row>
    <row r="181" spans="1:11" s="3" customFormat="1" ht="34.950000000000003" customHeight="1" x14ac:dyDescent="0.25">
      <c r="A181" s="139"/>
      <c r="B181" s="7" t="s">
        <v>411</v>
      </c>
      <c r="C181" s="56">
        <v>902</v>
      </c>
      <c r="D181" s="4" t="s">
        <v>4</v>
      </c>
      <c r="E181" s="4" t="s">
        <v>5</v>
      </c>
      <c r="F181" s="4" t="s">
        <v>78</v>
      </c>
      <c r="G181" s="4" t="s">
        <v>114</v>
      </c>
      <c r="H181" s="4" t="s">
        <v>74</v>
      </c>
      <c r="I181" s="4" t="s">
        <v>409</v>
      </c>
      <c r="J181" s="4"/>
      <c r="K181" s="8">
        <f>K182</f>
        <v>7737</v>
      </c>
    </row>
    <row r="182" spans="1:11" s="3" customFormat="1" ht="54.6" customHeight="1" x14ac:dyDescent="0.25">
      <c r="A182" s="139"/>
      <c r="B182" s="7" t="s">
        <v>119</v>
      </c>
      <c r="C182" s="56">
        <v>902</v>
      </c>
      <c r="D182" s="4" t="s">
        <v>4</v>
      </c>
      <c r="E182" s="4" t="s">
        <v>5</v>
      </c>
      <c r="F182" s="4" t="s">
        <v>78</v>
      </c>
      <c r="G182" s="4" t="s">
        <v>114</v>
      </c>
      <c r="H182" s="4" t="s">
        <v>74</v>
      </c>
      <c r="I182" s="4" t="s">
        <v>409</v>
      </c>
      <c r="J182" s="4" t="s">
        <v>46</v>
      </c>
      <c r="K182" s="8">
        <v>7737</v>
      </c>
    </row>
    <row r="183" spans="1:11" s="3" customFormat="1" ht="18" customHeight="1" x14ac:dyDescent="0.25">
      <c r="A183" s="139"/>
      <c r="B183" s="7" t="s">
        <v>12</v>
      </c>
      <c r="C183" s="56">
        <v>902</v>
      </c>
      <c r="D183" s="4" t="s">
        <v>4</v>
      </c>
      <c r="E183" s="4" t="s">
        <v>6</v>
      </c>
      <c r="F183" s="4"/>
      <c r="G183" s="51"/>
      <c r="H183" s="4"/>
      <c r="I183" s="4"/>
      <c r="J183" s="4"/>
      <c r="K183" s="8">
        <f t="shared" ref="K183:K186" si="5">SUM(K184)</f>
        <v>48.8</v>
      </c>
    </row>
    <row r="184" spans="1:11" s="3" customFormat="1" ht="31.5" customHeight="1" x14ac:dyDescent="0.25">
      <c r="A184" s="139"/>
      <c r="B184" s="7" t="s">
        <v>342</v>
      </c>
      <c r="C184" s="56">
        <v>902</v>
      </c>
      <c r="D184" s="4" t="s">
        <v>4</v>
      </c>
      <c r="E184" s="4" t="s">
        <v>6</v>
      </c>
      <c r="F184" s="4" t="s">
        <v>83</v>
      </c>
      <c r="G184" s="51"/>
      <c r="H184" s="4"/>
      <c r="I184" s="4"/>
      <c r="J184" s="4"/>
      <c r="K184" s="8">
        <f t="shared" si="5"/>
        <v>48.8</v>
      </c>
    </row>
    <row r="185" spans="1:11" s="3" customFormat="1" ht="18" customHeight="1" x14ac:dyDescent="0.25">
      <c r="A185" s="139"/>
      <c r="B185" s="7" t="s">
        <v>73</v>
      </c>
      <c r="C185" s="56">
        <v>902</v>
      </c>
      <c r="D185" s="4" t="s">
        <v>4</v>
      </c>
      <c r="E185" s="4" t="s">
        <v>6</v>
      </c>
      <c r="F185" s="4" t="s">
        <v>83</v>
      </c>
      <c r="G185" s="51">
        <v>1</v>
      </c>
      <c r="H185" s="4"/>
      <c r="I185" s="4"/>
      <c r="J185" s="4"/>
      <c r="K185" s="8">
        <f t="shared" si="5"/>
        <v>48.8</v>
      </c>
    </row>
    <row r="186" spans="1:11" s="3" customFormat="1" ht="18" customHeight="1" x14ac:dyDescent="0.25">
      <c r="A186" s="139"/>
      <c r="B186" s="7" t="s">
        <v>13</v>
      </c>
      <c r="C186" s="56">
        <v>902</v>
      </c>
      <c r="D186" s="4" t="s">
        <v>4</v>
      </c>
      <c r="E186" s="4" t="s">
        <v>6</v>
      </c>
      <c r="F186" s="4" t="s">
        <v>83</v>
      </c>
      <c r="G186" s="51">
        <v>1</v>
      </c>
      <c r="H186" s="4" t="s">
        <v>74</v>
      </c>
      <c r="I186" s="4" t="s">
        <v>84</v>
      </c>
      <c r="J186" s="4"/>
      <c r="K186" s="8">
        <f t="shared" si="5"/>
        <v>48.8</v>
      </c>
    </row>
    <row r="187" spans="1:11" s="3" customFormat="1" ht="31.5" customHeight="1" x14ac:dyDescent="0.25">
      <c r="A187" s="139"/>
      <c r="B187" s="7" t="s">
        <v>120</v>
      </c>
      <c r="C187" s="56">
        <v>902</v>
      </c>
      <c r="D187" s="4" t="s">
        <v>4</v>
      </c>
      <c r="E187" s="4" t="s">
        <v>6</v>
      </c>
      <c r="F187" s="4" t="s">
        <v>83</v>
      </c>
      <c r="G187" s="51">
        <v>1</v>
      </c>
      <c r="H187" s="4" t="s">
        <v>74</v>
      </c>
      <c r="I187" s="4" t="s">
        <v>84</v>
      </c>
      <c r="J187" s="4" t="s">
        <v>47</v>
      </c>
      <c r="K187" s="8">
        <v>48.8</v>
      </c>
    </row>
    <row r="188" spans="1:11" s="3" customFormat="1" ht="18" customHeight="1" x14ac:dyDescent="0.25">
      <c r="A188" s="139"/>
      <c r="B188" s="7" t="s">
        <v>14</v>
      </c>
      <c r="C188" s="56">
        <v>902</v>
      </c>
      <c r="D188" s="4" t="s">
        <v>5</v>
      </c>
      <c r="E188" s="4"/>
      <c r="F188" s="4"/>
      <c r="G188" s="51"/>
      <c r="H188" s="4"/>
      <c r="I188" s="4"/>
      <c r="J188" s="4"/>
      <c r="K188" s="8">
        <f>K189+K193</f>
        <v>2170</v>
      </c>
    </row>
    <row r="189" spans="1:11" s="3" customFormat="1" ht="31.5" customHeight="1" x14ac:dyDescent="0.25">
      <c r="A189" s="139"/>
      <c r="B189" s="7" t="s">
        <v>220</v>
      </c>
      <c r="C189" s="56">
        <v>902</v>
      </c>
      <c r="D189" s="4" t="s">
        <v>5</v>
      </c>
      <c r="E189" s="4" t="s">
        <v>21</v>
      </c>
      <c r="F189" s="4"/>
      <c r="G189" s="51"/>
      <c r="H189" s="4"/>
      <c r="I189" s="4"/>
      <c r="J189" s="4"/>
      <c r="K189" s="8">
        <f>K190</f>
        <v>0</v>
      </c>
    </row>
    <row r="190" spans="1:11" s="3" customFormat="1" ht="18" customHeight="1" x14ac:dyDescent="0.25">
      <c r="A190" s="139"/>
      <c r="B190" s="7" t="s">
        <v>51</v>
      </c>
      <c r="C190" s="56">
        <v>902</v>
      </c>
      <c r="D190" s="4" t="s">
        <v>5</v>
      </c>
      <c r="E190" s="4" t="s">
        <v>21</v>
      </c>
      <c r="F190" s="4" t="s">
        <v>446</v>
      </c>
      <c r="G190" s="51"/>
      <c r="H190" s="4"/>
      <c r="I190" s="4"/>
      <c r="J190" s="4"/>
      <c r="K190" s="8">
        <f>K191</f>
        <v>0</v>
      </c>
    </row>
    <row r="191" spans="1:11" s="3" customFormat="1" ht="31.5" customHeight="1" x14ac:dyDescent="0.25">
      <c r="A191" s="139"/>
      <c r="B191" s="7" t="s">
        <v>361</v>
      </c>
      <c r="C191" s="56">
        <v>902</v>
      </c>
      <c r="D191" s="4" t="s">
        <v>5</v>
      </c>
      <c r="E191" s="4" t="s">
        <v>21</v>
      </c>
      <c r="F191" s="4" t="s">
        <v>446</v>
      </c>
      <c r="G191" s="51">
        <v>0</v>
      </c>
      <c r="H191" s="4" t="s">
        <v>74</v>
      </c>
      <c r="I191" s="4" t="s">
        <v>100</v>
      </c>
      <c r="J191" s="4"/>
      <c r="K191" s="8">
        <f>K192</f>
        <v>0</v>
      </c>
    </row>
    <row r="192" spans="1:11" s="3" customFormat="1" ht="31.5" customHeight="1" x14ac:dyDescent="0.25">
      <c r="A192" s="139"/>
      <c r="B192" s="7" t="s">
        <v>120</v>
      </c>
      <c r="C192" s="56">
        <v>902</v>
      </c>
      <c r="D192" s="4" t="s">
        <v>5</v>
      </c>
      <c r="E192" s="4" t="s">
        <v>21</v>
      </c>
      <c r="F192" s="4" t="s">
        <v>446</v>
      </c>
      <c r="G192" s="51">
        <v>0</v>
      </c>
      <c r="H192" s="4" t="s">
        <v>74</v>
      </c>
      <c r="I192" s="4" t="s">
        <v>100</v>
      </c>
      <c r="J192" s="4" t="s">
        <v>47</v>
      </c>
      <c r="K192" s="8"/>
    </row>
    <row r="193" spans="1:11" s="3" customFormat="1" ht="31.5" customHeight="1" x14ac:dyDescent="0.25">
      <c r="A193" s="139"/>
      <c r="B193" s="7" t="s">
        <v>126</v>
      </c>
      <c r="C193" s="56">
        <v>902</v>
      </c>
      <c r="D193" s="4" t="s">
        <v>5</v>
      </c>
      <c r="E193" s="4" t="s">
        <v>10</v>
      </c>
      <c r="F193" s="4"/>
      <c r="G193" s="51"/>
      <c r="H193" s="4"/>
      <c r="I193" s="4"/>
      <c r="J193" s="4"/>
      <c r="K193" s="8">
        <f>K194</f>
        <v>2170</v>
      </c>
    </row>
    <row r="194" spans="1:11" s="3" customFormat="1" ht="18" customHeight="1" x14ac:dyDescent="0.25">
      <c r="A194" s="139"/>
      <c r="B194" s="34" t="s">
        <v>343</v>
      </c>
      <c r="C194" s="56">
        <v>902</v>
      </c>
      <c r="D194" s="4" t="s">
        <v>5</v>
      </c>
      <c r="E194" s="4" t="s">
        <v>10</v>
      </c>
      <c r="F194" s="4" t="s">
        <v>80</v>
      </c>
      <c r="G194" s="4"/>
      <c r="H194" s="4"/>
      <c r="I194" s="4"/>
      <c r="J194" s="4"/>
      <c r="K194" s="8">
        <f t="shared" ref="K194:K196" si="6">K195</f>
        <v>2170</v>
      </c>
    </row>
    <row r="195" spans="1:11" s="3" customFormat="1" ht="47.25" customHeight="1" x14ac:dyDescent="0.25">
      <c r="A195" s="139"/>
      <c r="B195" s="34" t="s">
        <v>344</v>
      </c>
      <c r="C195" s="56">
        <v>902</v>
      </c>
      <c r="D195" s="4" t="s">
        <v>5</v>
      </c>
      <c r="E195" s="4" t="s">
        <v>10</v>
      </c>
      <c r="F195" s="4" t="s">
        <v>130</v>
      </c>
      <c r="G195" s="4" t="s">
        <v>114</v>
      </c>
      <c r="H195" s="4"/>
      <c r="I195" s="4"/>
      <c r="J195" s="65"/>
      <c r="K195" s="8">
        <f t="shared" si="6"/>
        <v>2170</v>
      </c>
    </row>
    <row r="196" spans="1:11" s="3" customFormat="1" ht="35.4" customHeight="1" x14ac:dyDescent="0.25">
      <c r="A196" s="139"/>
      <c r="B196" s="34" t="s">
        <v>127</v>
      </c>
      <c r="C196" s="56">
        <v>902</v>
      </c>
      <c r="D196" s="4" t="s">
        <v>5</v>
      </c>
      <c r="E196" s="4" t="s">
        <v>10</v>
      </c>
      <c r="F196" s="4" t="s">
        <v>80</v>
      </c>
      <c r="G196" s="4" t="s">
        <v>114</v>
      </c>
      <c r="H196" s="4" t="s">
        <v>2</v>
      </c>
      <c r="I196" s="4"/>
      <c r="J196" s="65"/>
      <c r="K196" s="8">
        <f t="shared" si="6"/>
        <v>2170</v>
      </c>
    </row>
    <row r="197" spans="1:11" s="3" customFormat="1" ht="31.5" customHeight="1" x14ac:dyDescent="0.25">
      <c r="A197" s="139"/>
      <c r="B197" s="34" t="s">
        <v>128</v>
      </c>
      <c r="C197" s="56">
        <v>902</v>
      </c>
      <c r="D197" s="4" t="s">
        <v>5</v>
      </c>
      <c r="E197" s="4" t="s">
        <v>10</v>
      </c>
      <c r="F197" s="4" t="s">
        <v>80</v>
      </c>
      <c r="G197" s="4" t="s">
        <v>114</v>
      </c>
      <c r="H197" s="4" t="s">
        <v>2</v>
      </c>
      <c r="I197" s="4" t="s">
        <v>131</v>
      </c>
      <c r="J197" s="65"/>
      <c r="K197" s="8">
        <f>K200+K199+K198</f>
        <v>2170</v>
      </c>
    </row>
    <row r="198" spans="1:11" s="3" customFormat="1" ht="63" customHeight="1" x14ac:dyDescent="0.25">
      <c r="A198" s="139"/>
      <c r="B198" s="34" t="s">
        <v>119</v>
      </c>
      <c r="C198" s="56">
        <v>902</v>
      </c>
      <c r="D198" s="4" t="s">
        <v>5</v>
      </c>
      <c r="E198" s="4" t="s">
        <v>10</v>
      </c>
      <c r="F198" s="4" t="s">
        <v>80</v>
      </c>
      <c r="G198" s="4" t="s">
        <v>114</v>
      </c>
      <c r="H198" s="4" t="s">
        <v>2</v>
      </c>
      <c r="I198" s="4" t="s">
        <v>131</v>
      </c>
      <c r="J198" s="65" t="s">
        <v>46</v>
      </c>
      <c r="K198" s="8">
        <v>1500</v>
      </c>
    </row>
    <row r="199" spans="1:11" s="3" customFormat="1" ht="31.5" customHeight="1" x14ac:dyDescent="0.25">
      <c r="A199" s="139"/>
      <c r="B199" s="7" t="s">
        <v>120</v>
      </c>
      <c r="C199" s="56">
        <v>902</v>
      </c>
      <c r="D199" s="4" t="s">
        <v>5</v>
      </c>
      <c r="E199" s="4" t="s">
        <v>10</v>
      </c>
      <c r="F199" s="4" t="s">
        <v>80</v>
      </c>
      <c r="G199" s="4" t="s">
        <v>114</v>
      </c>
      <c r="H199" s="4" t="s">
        <v>2</v>
      </c>
      <c r="I199" s="4" t="s">
        <v>131</v>
      </c>
      <c r="J199" s="65" t="s">
        <v>47</v>
      </c>
      <c r="K199" s="8">
        <f>50+300+110+210</f>
        <v>670</v>
      </c>
    </row>
    <row r="200" spans="1:11" s="3" customFormat="1" ht="18" customHeight="1" x14ac:dyDescent="0.25">
      <c r="A200" s="139"/>
      <c r="B200" s="7" t="s">
        <v>53</v>
      </c>
      <c r="C200" s="56">
        <v>902</v>
      </c>
      <c r="D200" s="4" t="s">
        <v>5</v>
      </c>
      <c r="E200" s="4" t="s">
        <v>10</v>
      </c>
      <c r="F200" s="4" t="s">
        <v>80</v>
      </c>
      <c r="G200" s="4" t="s">
        <v>114</v>
      </c>
      <c r="H200" s="4" t="s">
        <v>2</v>
      </c>
      <c r="I200" s="4" t="s">
        <v>131</v>
      </c>
      <c r="J200" s="65" t="s">
        <v>54</v>
      </c>
      <c r="K200" s="8"/>
    </row>
    <row r="201" spans="1:11" s="3" customFormat="1" ht="18" customHeight="1" x14ac:dyDescent="0.25">
      <c r="A201" s="139"/>
      <c r="B201" s="7" t="s">
        <v>15</v>
      </c>
      <c r="C201" s="56">
        <v>902</v>
      </c>
      <c r="D201" s="4" t="s">
        <v>6</v>
      </c>
      <c r="E201" s="4"/>
      <c r="F201" s="4"/>
      <c r="G201" s="51"/>
      <c r="H201" s="4"/>
      <c r="I201" s="4"/>
      <c r="J201" s="4"/>
      <c r="K201" s="8">
        <f>SUM(K202+K237+K215+K228+K223)</f>
        <v>33995.5</v>
      </c>
    </row>
    <row r="202" spans="1:11" s="3" customFormat="1" ht="18" customHeight="1" x14ac:dyDescent="0.25">
      <c r="A202" s="139"/>
      <c r="B202" s="7" t="s">
        <v>16</v>
      </c>
      <c r="C202" s="56">
        <v>902</v>
      </c>
      <c r="D202" s="4" t="s">
        <v>6</v>
      </c>
      <c r="E202" s="4" t="s">
        <v>7</v>
      </c>
      <c r="F202" s="4"/>
      <c r="G202" s="51"/>
      <c r="H202" s="4"/>
      <c r="I202" s="4"/>
      <c r="J202" s="4"/>
      <c r="K202" s="8">
        <f>K210+K203</f>
        <v>9755</v>
      </c>
    </row>
    <row r="203" spans="1:11" s="3" customFormat="1" ht="18" customHeight="1" x14ac:dyDescent="0.25">
      <c r="A203" s="139"/>
      <c r="B203" s="34" t="s">
        <v>667</v>
      </c>
      <c r="C203" s="56">
        <v>902</v>
      </c>
      <c r="D203" s="4" t="s">
        <v>6</v>
      </c>
      <c r="E203" s="4" t="s">
        <v>7</v>
      </c>
      <c r="F203" s="4" t="s">
        <v>24</v>
      </c>
      <c r="G203" s="51"/>
      <c r="H203" s="4"/>
      <c r="I203" s="4"/>
      <c r="J203" s="4"/>
      <c r="K203" s="8">
        <f>K204</f>
        <v>2995</v>
      </c>
    </row>
    <row r="204" spans="1:11" s="3" customFormat="1" ht="18" customHeight="1" x14ac:dyDescent="0.25">
      <c r="A204" s="139"/>
      <c r="B204" s="34" t="s">
        <v>668</v>
      </c>
      <c r="C204" s="56">
        <v>902</v>
      </c>
      <c r="D204" s="4" t="s">
        <v>6</v>
      </c>
      <c r="E204" s="4" t="s">
        <v>7</v>
      </c>
      <c r="F204" s="4" t="s">
        <v>24</v>
      </c>
      <c r="G204" s="51">
        <v>1</v>
      </c>
      <c r="H204" s="4"/>
      <c r="I204" s="4"/>
      <c r="J204" s="4"/>
      <c r="K204" s="8">
        <f>K205</f>
        <v>2995</v>
      </c>
    </row>
    <row r="205" spans="1:11" s="3" customFormat="1" ht="18" customHeight="1" x14ac:dyDescent="0.25">
      <c r="A205" s="139"/>
      <c r="B205" s="34" t="s">
        <v>322</v>
      </c>
      <c r="C205" s="56">
        <v>902</v>
      </c>
      <c r="D205" s="4" t="s">
        <v>6</v>
      </c>
      <c r="E205" s="4" t="s">
        <v>7</v>
      </c>
      <c r="F205" s="4" t="s">
        <v>24</v>
      </c>
      <c r="G205" s="51">
        <v>1</v>
      </c>
      <c r="H205" s="4" t="s">
        <v>2</v>
      </c>
      <c r="I205" s="4"/>
      <c r="J205" s="4"/>
      <c r="K205" s="8">
        <f>K208+K206</f>
        <v>2995</v>
      </c>
    </row>
    <row r="206" spans="1:11" s="3" customFormat="1" ht="18" customHeight="1" x14ac:dyDescent="0.25">
      <c r="A206" s="139"/>
      <c r="B206" s="34" t="s">
        <v>345</v>
      </c>
      <c r="C206" s="56">
        <v>902</v>
      </c>
      <c r="D206" s="4" t="s">
        <v>6</v>
      </c>
      <c r="E206" s="4" t="s">
        <v>7</v>
      </c>
      <c r="F206" s="4" t="s">
        <v>24</v>
      </c>
      <c r="G206" s="4" t="s">
        <v>267</v>
      </c>
      <c r="H206" s="4" t="s">
        <v>2</v>
      </c>
      <c r="I206" s="4" t="s">
        <v>207</v>
      </c>
      <c r="J206" s="65"/>
      <c r="K206" s="8">
        <f>K207</f>
        <v>269.10000000000002</v>
      </c>
    </row>
    <row r="207" spans="1:11" s="3" customFormat="1" ht="18" customHeight="1" x14ac:dyDescent="0.25">
      <c r="A207" s="139"/>
      <c r="B207" s="7" t="s">
        <v>48</v>
      </c>
      <c r="C207" s="56">
        <v>902</v>
      </c>
      <c r="D207" s="4" t="s">
        <v>6</v>
      </c>
      <c r="E207" s="4" t="s">
        <v>7</v>
      </c>
      <c r="F207" s="4" t="s">
        <v>24</v>
      </c>
      <c r="G207" s="4" t="s">
        <v>267</v>
      </c>
      <c r="H207" s="4" t="s">
        <v>2</v>
      </c>
      <c r="I207" s="4" t="s">
        <v>207</v>
      </c>
      <c r="J207" s="65" t="s">
        <v>49</v>
      </c>
      <c r="K207" s="8">
        <f>250+19.1</f>
        <v>269.10000000000002</v>
      </c>
    </row>
    <row r="208" spans="1:11" s="3" customFormat="1" ht="18" customHeight="1" x14ac:dyDescent="0.25">
      <c r="A208" s="139"/>
      <c r="B208" s="7" t="s">
        <v>210</v>
      </c>
      <c r="C208" s="56">
        <v>902</v>
      </c>
      <c r="D208" s="4" t="s">
        <v>6</v>
      </c>
      <c r="E208" s="4" t="s">
        <v>7</v>
      </c>
      <c r="F208" s="4" t="s">
        <v>24</v>
      </c>
      <c r="G208" s="51">
        <v>1</v>
      </c>
      <c r="H208" s="4" t="s">
        <v>2</v>
      </c>
      <c r="I208" s="4" t="s">
        <v>79</v>
      </c>
      <c r="J208" s="4"/>
      <c r="K208" s="8">
        <v>2725.9</v>
      </c>
    </row>
    <row r="209" spans="1:11" s="3" customFormat="1" ht="18" customHeight="1" x14ac:dyDescent="0.25">
      <c r="A209" s="139"/>
      <c r="B209" s="7" t="s">
        <v>48</v>
      </c>
      <c r="C209" s="56">
        <v>902</v>
      </c>
      <c r="D209" s="4" t="s">
        <v>6</v>
      </c>
      <c r="E209" s="4" t="s">
        <v>7</v>
      </c>
      <c r="F209" s="4" t="s">
        <v>24</v>
      </c>
      <c r="G209" s="51">
        <v>1</v>
      </c>
      <c r="H209" s="4" t="s">
        <v>2</v>
      </c>
      <c r="I209" s="4" t="s">
        <v>79</v>
      </c>
      <c r="J209" s="4" t="s">
        <v>49</v>
      </c>
      <c r="K209" s="8">
        <v>2725.9</v>
      </c>
    </row>
    <row r="210" spans="1:11" s="3" customFormat="1" ht="22.5" customHeight="1" x14ac:dyDescent="0.25">
      <c r="A210" s="139"/>
      <c r="B210" s="34" t="s">
        <v>666</v>
      </c>
      <c r="C210" s="56">
        <v>902</v>
      </c>
      <c r="D210" s="4" t="s">
        <v>6</v>
      </c>
      <c r="E210" s="4" t="s">
        <v>7</v>
      </c>
      <c r="F210" s="4" t="s">
        <v>659</v>
      </c>
      <c r="G210" s="51"/>
      <c r="H210" s="4"/>
      <c r="I210" s="4"/>
      <c r="J210" s="4"/>
      <c r="K210" s="8">
        <f>K211</f>
        <v>6760</v>
      </c>
    </row>
    <row r="211" spans="1:11" s="3" customFormat="1" ht="31.5" customHeight="1" x14ac:dyDescent="0.25">
      <c r="A211" s="139"/>
      <c r="B211" s="34" t="s">
        <v>669</v>
      </c>
      <c r="C211" s="56">
        <v>902</v>
      </c>
      <c r="D211" s="4" t="s">
        <v>6</v>
      </c>
      <c r="E211" s="4" t="s">
        <v>7</v>
      </c>
      <c r="F211" s="4" t="s">
        <v>659</v>
      </c>
      <c r="G211" s="51">
        <v>1</v>
      </c>
      <c r="H211" s="4"/>
      <c r="I211" s="4"/>
      <c r="J211" s="4"/>
      <c r="K211" s="8">
        <f>K213</f>
        <v>6760</v>
      </c>
    </row>
    <row r="212" spans="1:11" s="3" customFormat="1" ht="31.5" customHeight="1" x14ac:dyDescent="0.25">
      <c r="A212" s="139"/>
      <c r="B212" s="34" t="s">
        <v>665</v>
      </c>
      <c r="C212" s="56">
        <v>902</v>
      </c>
      <c r="D212" s="4" t="s">
        <v>6</v>
      </c>
      <c r="E212" s="4" t="s">
        <v>7</v>
      </c>
      <c r="F212" s="4" t="s">
        <v>659</v>
      </c>
      <c r="G212" s="51">
        <v>1</v>
      </c>
      <c r="H212" s="4" t="s">
        <v>2</v>
      </c>
      <c r="I212" s="4"/>
      <c r="J212" s="4"/>
      <c r="K212" s="8">
        <f>K213</f>
        <v>6760</v>
      </c>
    </row>
    <row r="213" spans="1:11" s="3" customFormat="1" ht="31.5" customHeight="1" x14ac:dyDescent="0.25">
      <c r="A213" s="139"/>
      <c r="B213" s="7" t="s">
        <v>265</v>
      </c>
      <c r="C213" s="56">
        <v>902</v>
      </c>
      <c r="D213" s="4" t="s">
        <v>6</v>
      </c>
      <c r="E213" s="4" t="s">
        <v>7</v>
      </c>
      <c r="F213" s="4" t="s">
        <v>659</v>
      </c>
      <c r="G213" s="51">
        <v>1</v>
      </c>
      <c r="H213" s="4" t="s">
        <v>2</v>
      </c>
      <c r="I213" s="4" t="s">
        <v>85</v>
      </c>
      <c r="J213" s="4"/>
      <c r="K213" s="8">
        <f>K214</f>
        <v>6760</v>
      </c>
    </row>
    <row r="214" spans="1:11" s="3" customFormat="1" ht="31.5" customHeight="1" x14ac:dyDescent="0.25">
      <c r="A214" s="139"/>
      <c r="B214" s="7" t="s">
        <v>120</v>
      </c>
      <c r="C214" s="56">
        <v>902</v>
      </c>
      <c r="D214" s="4" t="s">
        <v>6</v>
      </c>
      <c r="E214" s="4" t="s">
        <v>7</v>
      </c>
      <c r="F214" s="4" t="s">
        <v>659</v>
      </c>
      <c r="G214" s="51">
        <v>1</v>
      </c>
      <c r="H214" s="4" t="s">
        <v>2</v>
      </c>
      <c r="I214" s="4" t="s">
        <v>85</v>
      </c>
      <c r="J214" s="4" t="s">
        <v>47</v>
      </c>
      <c r="K214" s="8">
        <v>6760</v>
      </c>
    </row>
    <row r="215" spans="1:11" s="3" customFormat="1" ht="18" customHeight="1" x14ac:dyDescent="0.25">
      <c r="A215" s="139"/>
      <c r="B215" s="7" t="s">
        <v>439</v>
      </c>
      <c r="C215" s="56">
        <v>902</v>
      </c>
      <c r="D215" s="4" t="s">
        <v>6</v>
      </c>
      <c r="E215" s="4" t="s">
        <v>8</v>
      </c>
      <c r="F215" s="4"/>
      <c r="G215" s="4"/>
      <c r="H215" s="4"/>
      <c r="I215" s="4"/>
      <c r="J215" s="4"/>
      <c r="K215" s="8">
        <f>K216</f>
        <v>9234.5999999999985</v>
      </c>
    </row>
    <row r="216" spans="1:11" s="3" customFormat="1" ht="27" customHeight="1" x14ac:dyDescent="0.25">
      <c r="A216" s="139"/>
      <c r="B216" s="7" t="s">
        <v>666</v>
      </c>
      <c r="C216" s="56">
        <v>902</v>
      </c>
      <c r="D216" s="4" t="s">
        <v>6</v>
      </c>
      <c r="E216" s="4" t="s">
        <v>8</v>
      </c>
      <c r="F216" s="4" t="s">
        <v>659</v>
      </c>
      <c r="G216" s="51"/>
      <c r="H216" s="4"/>
      <c r="I216" s="4"/>
      <c r="J216" s="4"/>
      <c r="K216" s="8">
        <f>SUM(K217)</f>
        <v>9234.5999999999985</v>
      </c>
    </row>
    <row r="217" spans="1:11" s="3" customFormat="1" ht="31.5" customHeight="1" x14ac:dyDescent="0.25">
      <c r="A217" s="139"/>
      <c r="B217" s="7" t="s">
        <v>664</v>
      </c>
      <c r="C217" s="56">
        <v>902</v>
      </c>
      <c r="D217" s="4" t="s">
        <v>6</v>
      </c>
      <c r="E217" s="4" t="s">
        <v>8</v>
      </c>
      <c r="F217" s="4" t="s">
        <v>659</v>
      </c>
      <c r="G217" s="51">
        <v>1</v>
      </c>
      <c r="H217" s="4"/>
      <c r="I217" s="4"/>
      <c r="J217" s="4"/>
      <c r="K217" s="8">
        <f>SUM(K218)</f>
        <v>9234.5999999999985</v>
      </c>
    </row>
    <row r="218" spans="1:11" s="3" customFormat="1" ht="37.5" customHeight="1" x14ac:dyDescent="0.25">
      <c r="A218" s="139"/>
      <c r="B218" s="7" t="s">
        <v>665</v>
      </c>
      <c r="C218" s="56">
        <v>902</v>
      </c>
      <c r="D218" s="4" t="s">
        <v>6</v>
      </c>
      <c r="E218" s="4" t="s">
        <v>8</v>
      </c>
      <c r="F218" s="4" t="s">
        <v>659</v>
      </c>
      <c r="G218" s="51">
        <v>1</v>
      </c>
      <c r="H218" s="4" t="s">
        <v>2</v>
      </c>
      <c r="I218" s="4"/>
      <c r="J218" s="4"/>
      <c r="K218" s="8">
        <f>SUM(K219+K221)</f>
        <v>9234.5999999999985</v>
      </c>
    </row>
    <row r="219" spans="1:11" s="3" customFormat="1" ht="47.25" customHeight="1" x14ac:dyDescent="0.25">
      <c r="A219" s="139"/>
      <c r="B219" s="7" t="s">
        <v>64</v>
      </c>
      <c r="C219" s="56">
        <v>902</v>
      </c>
      <c r="D219" s="4" t="s">
        <v>6</v>
      </c>
      <c r="E219" s="4" t="s">
        <v>8</v>
      </c>
      <c r="F219" s="4" t="s">
        <v>659</v>
      </c>
      <c r="G219" s="51">
        <v>1</v>
      </c>
      <c r="H219" s="4" t="s">
        <v>2</v>
      </c>
      <c r="I219" s="4" t="s">
        <v>82</v>
      </c>
      <c r="J219" s="4"/>
      <c r="K219" s="8">
        <f>SUM(K220)</f>
        <v>4757.7</v>
      </c>
    </row>
    <row r="220" spans="1:11" s="3" customFormat="1" ht="50.25" customHeight="1" x14ac:dyDescent="0.25">
      <c r="A220" s="139"/>
      <c r="B220" s="7" t="s">
        <v>119</v>
      </c>
      <c r="C220" s="56">
        <v>902</v>
      </c>
      <c r="D220" s="4" t="s">
        <v>6</v>
      </c>
      <c r="E220" s="4" t="s">
        <v>8</v>
      </c>
      <c r="F220" s="4" t="s">
        <v>659</v>
      </c>
      <c r="G220" s="51">
        <v>1</v>
      </c>
      <c r="H220" s="4" t="s">
        <v>2</v>
      </c>
      <c r="I220" s="4" t="s">
        <v>82</v>
      </c>
      <c r="J220" s="4" t="s">
        <v>46</v>
      </c>
      <c r="K220" s="8">
        <v>4757.7</v>
      </c>
    </row>
    <row r="221" spans="1:11" s="3" customFormat="1" ht="33" customHeight="1" x14ac:dyDescent="0.25">
      <c r="A221" s="139"/>
      <c r="B221" s="34" t="s">
        <v>674</v>
      </c>
      <c r="C221" s="56">
        <v>902</v>
      </c>
      <c r="D221" s="4" t="s">
        <v>6</v>
      </c>
      <c r="E221" s="4" t="s">
        <v>8</v>
      </c>
      <c r="F221" s="4" t="s">
        <v>659</v>
      </c>
      <c r="G221" s="4" t="s">
        <v>87</v>
      </c>
      <c r="H221" s="4" t="s">
        <v>2</v>
      </c>
      <c r="I221" s="4" t="s">
        <v>675</v>
      </c>
      <c r="J221" s="4"/>
      <c r="K221" s="8">
        <f>K222</f>
        <v>4476.8999999999996</v>
      </c>
    </row>
    <row r="222" spans="1:11" s="3" customFormat="1" ht="39" customHeight="1" x14ac:dyDescent="0.25">
      <c r="A222" s="139"/>
      <c r="B222" s="7" t="s">
        <v>120</v>
      </c>
      <c r="C222" s="56">
        <v>902</v>
      </c>
      <c r="D222" s="4" t="s">
        <v>6</v>
      </c>
      <c r="E222" s="4" t="s">
        <v>8</v>
      </c>
      <c r="F222" s="4" t="s">
        <v>659</v>
      </c>
      <c r="G222" s="4" t="s">
        <v>87</v>
      </c>
      <c r="H222" s="4" t="s">
        <v>2</v>
      </c>
      <c r="I222" s="4" t="s">
        <v>675</v>
      </c>
      <c r="J222" s="4" t="s">
        <v>47</v>
      </c>
      <c r="K222" s="8">
        <v>4476.8999999999996</v>
      </c>
    </row>
    <row r="223" spans="1:11" s="3" customFormat="1" ht="18.600000000000001" customHeight="1" x14ac:dyDescent="0.25">
      <c r="A223" s="139"/>
      <c r="B223" s="7" t="s">
        <v>66</v>
      </c>
      <c r="C223" s="56">
        <v>902</v>
      </c>
      <c r="D223" s="4" t="s">
        <v>6</v>
      </c>
      <c r="E223" s="4" t="s">
        <v>17</v>
      </c>
      <c r="F223" s="4"/>
      <c r="G223" s="51"/>
      <c r="H223" s="4"/>
      <c r="I223" s="4"/>
      <c r="J223" s="4"/>
      <c r="K223" s="8">
        <f>K224</f>
        <v>0</v>
      </c>
    </row>
    <row r="224" spans="1:11" s="3" customFormat="1" ht="16.95" customHeight="1" x14ac:dyDescent="0.25">
      <c r="A224" s="139"/>
      <c r="B224" s="7" t="s">
        <v>398</v>
      </c>
      <c r="C224" s="56">
        <v>902</v>
      </c>
      <c r="D224" s="4" t="s">
        <v>6</v>
      </c>
      <c r="E224" s="4" t="s">
        <v>17</v>
      </c>
      <c r="F224" s="4" t="s">
        <v>23</v>
      </c>
      <c r="G224" s="51"/>
      <c r="H224" s="4"/>
      <c r="I224" s="4"/>
      <c r="J224" s="4"/>
      <c r="K224" s="8">
        <f>K225</f>
        <v>0</v>
      </c>
    </row>
    <row r="225" spans="1:11" s="3" customFormat="1" ht="33.6" customHeight="1" x14ac:dyDescent="0.25">
      <c r="A225" s="139"/>
      <c r="B225" s="7" t="s">
        <v>567</v>
      </c>
      <c r="C225" s="56">
        <v>902</v>
      </c>
      <c r="D225" s="4" t="s">
        <v>6</v>
      </c>
      <c r="E225" s="4" t="s">
        <v>17</v>
      </c>
      <c r="F225" s="4" t="s">
        <v>23</v>
      </c>
      <c r="G225" s="51">
        <v>3</v>
      </c>
      <c r="H225" s="4"/>
      <c r="I225" s="4"/>
      <c r="J225" s="4"/>
      <c r="K225" s="8">
        <f>K226</f>
        <v>0</v>
      </c>
    </row>
    <row r="226" spans="1:11" s="3" customFormat="1" ht="33.6" customHeight="1" x14ac:dyDescent="0.25">
      <c r="A226" s="139"/>
      <c r="B226" s="7" t="s">
        <v>569</v>
      </c>
      <c r="C226" s="56">
        <v>902</v>
      </c>
      <c r="D226" s="4" t="s">
        <v>6</v>
      </c>
      <c r="E226" s="4" t="s">
        <v>17</v>
      </c>
      <c r="F226" s="4" t="s">
        <v>23</v>
      </c>
      <c r="G226" s="51">
        <v>3</v>
      </c>
      <c r="H226" s="4" t="s">
        <v>2</v>
      </c>
      <c r="I226" s="4" t="s">
        <v>566</v>
      </c>
      <c r="J226" s="4"/>
      <c r="K226" s="8">
        <f>K227</f>
        <v>0</v>
      </c>
    </row>
    <row r="227" spans="1:11" s="3" customFormat="1" ht="31.95" customHeight="1" x14ac:dyDescent="0.25">
      <c r="A227" s="139"/>
      <c r="B227" s="7" t="s">
        <v>120</v>
      </c>
      <c r="C227" s="56">
        <v>902</v>
      </c>
      <c r="D227" s="4" t="s">
        <v>6</v>
      </c>
      <c r="E227" s="4" t="s">
        <v>17</v>
      </c>
      <c r="F227" s="4" t="s">
        <v>23</v>
      </c>
      <c r="G227" s="51">
        <v>3</v>
      </c>
      <c r="H227" s="4" t="s">
        <v>2</v>
      </c>
      <c r="I227" s="4" t="s">
        <v>566</v>
      </c>
      <c r="J227" s="4" t="s">
        <v>47</v>
      </c>
      <c r="K227" s="8"/>
    </row>
    <row r="228" spans="1:11" s="3" customFormat="1" ht="18.600000000000001" customHeight="1" x14ac:dyDescent="0.25">
      <c r="A228" s="139"/>
      <c r="B228" s="7" t="s">
        <v>462</v>
      </c>
      <c r="C228" s="56">
        <v>902</v>
      </c>
      <c r="D228" s="4" t="s">
        <v>6</v>
      </c>
      <c r="E228" s="4" t="s">
        <v>24</v>
      </c>
      <c r="F228" s="4"/>
      <c r="G228" s="51"/>
      <c r="H228" s="4"/>
      <c r="I228" s="4"/>
      <c r="J228" s="4"/>
      <c r="K228" s="8">
        <f>K229</f>
        <v>0</v>
      </c>
    </row>
    <row r="229" spans="1:11" s="3" customFormat="1" ht="15.6" customHeight="1" x14ac:dyDescent="0.25">
      <c r="A229" s="139"/>
      <c r="B229" s="7" t="s">
        <v>398</v>
      </c>
      <c r="C229" s="56">
        <v>902</v>
      </c>
      <c r="D229" s="4" t="s">
        <v>6</v>
      </c>
      <c r="E229" s="4" t="s">
        <v>24</v>
      </c>
      <c r="F229" s="4" t="s">
        <v>23</v>
      </c>
      <c r="G229" s="51"/>
      <c r="H229" s="4"/>
      <c r="I229" s="4"/>
      <c r="J229" s="4"/>
      <c r="K229" s="8">
        <f>K230</f>
        <v>0</v>
      </c>
    </row>
    <row r="230" spans="1:11" s="3" customFormat="1" ht="49.95" customHeight="1" x14ac:dyDescent="0.25">
      <c r="A230" s="139"/>
      <c r="B230" s="7" t="s">
        <v>457</v>
      </c>
      <c r="C230" s="56">
        <v>902</v>
      </c>
      <c r="D230" s="4" t="s">
        <v>6</v>
      </c>
      <c r="E230" s="4" t="s">
        <v>24</v>
      </c>
      <c r="F230" s="4" t="s">
        <v>23</v>
      </c>
      <c r="G230" s="51">
        <v>2</v>
      </c>
      <c r="H230" s="4"/>
      <c r="I230" s="4"/>
      <c r="J230" s="4"/>
      <c r="K230" s="8">
        <f>K231</f>
        <v>0</v>
      </c>
    </row>
    <row r="231" spans="1:11" s="3" customFormat="1" ht="17.399999999999999" customHeight="1" x14ac:dyDescent="0.25">
      <c r="A231" s="139"/>
      <c r="B231" s="7" t="s">
        <v>459</v>
      </c>
      <c r="C231" s="56">
        <v>902</v>
      </c>
      <c r="D231" s="4" t="s">
        <v>6</v>
      </c>
      <c r="E231" s="4" t="s">
        <v>24</v>
      </c>
      <c r="F231" s="4" t="s">
        <v>23</v>
      </c>
      <c r="G231" s="51">
        <v>2</v>
      </c>
      <c r="H231" s="4" t="s">
        <v>2</v>
      </c>
      <c r="I231" s="4"/>
      <c r="J231" s="4"/>
      <c r="K231" s="8">
        <f>K232+K235</f>
        <v>0</v>
      </c>
    </row>
    <row r="232" spans="1:11" s="3" customFormat="1" ht="65.400000000000006" customHeight="1" x14ac:dyDescent="0.25">
      <c r="A232" s="139"/>
      <c r="B232" s="7" t="s">
        <v>461</v>
      </c>
      <c r="C232" s="56">
        <v>902</v>
      </c>
      <c r="D232" s="4" t="s">
        <v>6</v>
      </c>
      <c r="E232" s="4" t="s">
        <v>24</v>
      </c>
      <c r="F232" s="4" t="s">
        <v>23</v>
      </c>
      <c r="G232" s="51">
        <v>2</v>
      </c>
      <c r="H232" s="4" t="s">
        <v>2</v>
      </c>
      <c r="I232" s="4" t="s">
        <v>460</v>
      </c>
      <c r="J232" s="4"/>
      <c r="K232" s="8">
        <f>K233+K234</f>
        <v>0</v>
      </c>
    </row>
    <row r="233" spans="1:11" s="3" customFormat="1" ht="31.5" customHeight="1" x14ac:dyDescent="0.25">
      <c r="A233" s="139"/>
      <c r="B233" s="7" t="s">
        <v>120</v>
      </c>
      <c r="C233" s="56">
        <v>902</v>
      </c>
      <c r="D233" s="4" t="s">
        <v>6</v>
      </c>
      <c r="E233" s="4" t="s">
        <v>24</v>
      </c>
      <c r="F233" s="4" t="s">
        <v>23</v>
      </c>
      <c r="G233" s="51">
        <v>2</v>
      </c>
      <c r="H233" s="4" t="s">
        <v>2</v>
      </c>
      <c r="I233" s="4" t="s">
        <v>460</v>
      </c>
      <c r="J233" s="4" t="s">
        <v>47</v>
      </c>
      <c r="K233" s="8"/>
    </row>
    <row r="234" spans="1:11" s="3" customFormat="1" ht="31.5" customHeight="1" x14ac:dyDescent="0.25">
      <c r="A234" s="139"/>
      <c r="B234" s="7" t="s">
        <v>72</v>
      </c>
      <c r="C234" s="56">
        <v>902</v>
      </c>
      <c r="D234" s="4" t="s">
        <v>6</v>
      </c>
      <c r="E234" s="4" t="s">
        <v>24</v>
      </c>
      <c r="F234" s="4" t="s">
        <v>23</v>
      </c>
      <c r="G234" s="51">
        <v>2</v>
      </c>
      <c r="H234" s="4" t="s">
        <v>2</v>
      </c>
      <c r="I234" s="4" t="s">
        <v>460</v>
      </c>
      <c r="J234" s="4" t="s">
        <v>52</v>
      </c>
      <c r="K234" s="8"/>
    </row>
    <row r="235" spans="1:11" s="3" customFormat="1" ht="50.4" customHeight="1" x14ac:dyDescent="0.25">
      <c r="A235" s="139"/>
      <c r="B235" s="7" t="s">
        <v>623</v>
      </c>
      <c r="C235" s="56">
        <v>902</v>
      </c>
      <c r="D235" s="4" t="s">
        <v>6</v>
      </c>
      <c r="E235" s="4" t="s">
        <v>24</v>
      </c>
      <c r="F235" s="4" t="s">
        <v>23</v>
      </c>
      <c r="G235" s="51">
        <v>2</v>
      </c>
      <c r="H235" s="4" t="s">
        <v>2</v>
      </c>
      <c r="I235" s="4" t="s">
        <v>619</v>
      </c>
      <c r="J235" s="4"/>
      <c r="K235" s="8">
        <f>K236</f>
        <v>0</v>
      </c>
    </row>
    <row r="236" spans="1:11" s="3" customFormat="1" ht="31.5" customHeight="1" x14ac:dyDescent="0.25">
      <c r="A236" s="139"/>
      <c r="B236" s="7" t="s">
        <v>72</v>
      </c>
      <c r="C236" s="56">
        <v>902</v>
      </c>
      <c r="D236" s="4" t="s">
        <v>6</v>
      </c>
      <c r="E236" s="4" t="s">
        <v>24</v>
      </c>
      <c r="F236" s="4" t="s">
        <v>23</v>
      </c>
      <c r="G236" s="51">
        <v>2</v>
      </c>
      <c r="H236" s="4" t="s">
        <v>2</v>
      </c>
      <c r="I236" s="4" t="s">
        <v>619</v>
      </c>
      <c r="J236" s="4" t="s">
        <v>52</v>
      </c>
      <c r="K236" s="8"/>
    </row>
    <row r="237" spans="1:11" s="3" customFormat="1" ht="18" customHeight="1" x14ac:dyDescent="0.25">
      <c r="A237" s="139"/>
      <c r="B237" s="7" t="s">
        <v>67</v>
      </c>
      <c r="C237" s="56">
        <v>902</v>
      </c>
      <c r="D237" s="4" t="s">
        <v>6</v>
      </c>
      <c r="E237" s="4" t="s">
        <v>68</v>
      </c>
      <c r="F237" s="4"/>
      <c r="G237" s="4"/>
      <c r="H237" s="4"/>
      <c r="I237" s="4"/>
      <c r="J237" s="4"/>
      <c r="K237" s="8">
        <f>SUM(K245+K238+K250)</f>
        <v>15005.9</v>
      </c>
    </row>
    <row r="238" spans="1:11" s="3" customFormat="1" ht="18" customHeight="1" x14ac:dyDescent="0.25">
      <c r="A238" s="139"/>
      <c r="B238" s="34" t="s">
        <v>406</v>
      </c>
      <c r="C238" s="56">
        <v>902</v>
      </c>
      <c r="D238" s="4" t="s">
        <v>6</v>
      </c>
      <c r="E238" s="4" t="s">
        <v>68</v>
      </c>
      <c r="F238" s="4" t="s">
        <v>5</v>
      </c>
      <c r="G238" s="4"/>
      <c r="H238" s="4"/>
      <c r="I238" s="4"/>
      <c r="J238" s="4"/>
      <c r="K238" s="8">
        <f>SUM(K239)</f>
        <v>0</v>
      </c>
    </row>
    <row r="239" spans="1:11" s="3" customFormat="1" ht="31.5" customHeight="1" x14ac:dyDescent="0.25">
      <c r="A239" s="139"/>
      <c r="B239" s="7" t="s">
        <v>407</v>
      </c>
      <c r="C239" s="56">
        <v>902</v>
      </c>
      <c r="D239" s="4" t="s">
        <v>6</v>
      </c>
      <c r="E239" s="4" t="s">
        <v>68</v>
      </c>
      <c r="F239" s="4" t="s">
        <v>5</v>
      </c>
      <c r="G239" s="4" t="s">
        <v>87</v>
      </c>
      <c r="H239" s="4"/>
      <c r="I239" s="4"/>
      <c r="J239" s="65"/>
      <c r="K239" s="8">
        <f>SUM(K240)</f>
        <v>0</v>
      </c>
    </row>
    <row r="240" spans="1:11" s="3" customFormat="1" ht="63" customHeight="1" x14ac:dyDescent="0.25">
      <c r="A240" s="139"/>
      <c r="B240" s="7" t="s">
        <v>408</v>
      </c>
      <c r="C240" s="56">
        <v>902</v>
      </c>
      <c r="D240" s="4" t="s">
        <v>6</v>
      </c>
      <c r="E240" s="4" t="s">
        <v>68</v>
      </c>
      <c r="F240" s="4" t="s">
        <v>5</v>
      </c>
      <c r="G240" s="4" t="s">
        <v>87</v>
      </c>
      <c r="H240" s="4" t="s">
        <v>2</v>
      </c>
      <c r="I240" s="4"/>
      <c r="J240" s="65"/>
      <c r="K240" s="8">
        <f>SUM(K243+K241)</f>
        <v>0</v>
      </c>
    </row>
    <row r="241" spans="1:12" s="3" customFormat="1" ht="33" customHeight="1" x14ac:dyDescent="0.25">
      <c r="A241" s="139"/>
      <c r="B241" s="6" t="s">
        <v>644</v>
      </c>
      <c r="C241" s="56">
        <v>902</v>
      </c>
      <c r="D241" s="4" t="s">
        <v>6</v>
      </c>
      <c r="E241" s="4" t="s">
        <v>68</v>
      </c>
      <c r="F241" s="4" t="s">
        <v>5</v>
      </c>
      <c r="G241" s="4" t="s">
        <v>87</v>
      </c>
      <c r="H241" s="4" t="s">
        <v>2</v>
      </c>
      <c r="I241" s="4" t="s">
        <v>643</v>
      </c>
      <c r="J241" s="65"/>
      <c r="K241" s="5">
        <f>K242</f>
        <v>0</v>
      </c>
    </row>
    <row r="242" spans="1:12" s="3" customFormat="1" ht="33.6" customHeight="1" x14ac:dyDescent="0.25">
      <c r="A242" s="139"/>
      <c r="B242" s="7" t="s">
        <v>120</v>
      </c>
      <c r="C242" s="56">
        <v>902</v>
      </c>
      <c r="D242" s="4" t="s">
        <v>6</v>
      </c>
      <c r="E242" s="4" t="s">
        <v>68</v>
      </c>
      <c r="F242" s="4" t="s">
        <v>5</v>
      </c>
      <c r="G242" s="4" t="s">
        <v>87</v>
      </c>
      <c r="H242" s="4" t="s">
        <v>2</v>
      </c>
      <c r="I242" s="4" t="s">
        <v>643</v>
      </c>
      <c r="J242" s="65" t="s">
        <v>47</v>
      </c>
      <c r="K242" s="5"/>
    </row>
    <row r="243" spans="1:12" s="3" customFormat="1" ht="47.25" customHeight="1" x14ac:dyDescent="0.25">
      <c r="A243" s="139"/>
      <c r="B243" s="7" t="s">
        <v>285</v>
      </c>
      <c r="C243" s="56">
        <v>902</v>
      </c>
      <c r="D243" s="4" t="s">
        <v>6</v>
      </c>
      <c r="E243" s="4" t="s">
        <v>68</v>
      </c>
      <c r="F243" s="4" t="s">
        <v>5</v>
      </c>
      <c r="G243" s="4" t="s">
        <v>87</v>
      </c>
      <c r="H243" s="4" t="s">
        <v>2</v>
      </c>
      <c r="I243" s="4" t="s">
        <v>286</v>
      </c>
      <c r="J243" s="65"/>
      <c r="K243" s="8">
        <f>K244</f>
        <v>0</v>
      </c>
    </row>
    <row r="244" spans="1:12" s="3" customFormat="1" ht="31.5" customHeight="1" x14ac:dyDescent="0.25">
      <c r="A244" s="139"/>
      <c r="B244" s="7" t="s">
        <v>120</v>
      </c>
      <c r="C244" s="56">
        <v>902</v>
      </c>
      <c r="D244" s="4" t="s">
        <v>6</v>
      </c>
      <c r="E244" s="4" t="s">
        <v>68</v>
      </c>
      <c r="F244" s="4" t="s">
        <v>5</v>
      </c>
      <c r="G244" s="4" t="s">
        <v>87</v>
      </c>
      <c r="H244" s="4" t="s">
        <v>2</v>
      </c>
      <c r="I244" s="4" t="s">
        <v>286</v>
      </c>
      <c r="J244" s="65" t="s">
        <v>47</v>
      </c>
      <c r="K244" s="8"/>
    </row>
    <row r="245" spans="1:12" s="3" customFormat="1" ht="31.5" customHeight="1" x14ac:dyDescent="0.25">
      <c r="A245" s="139"/>
      <c r="B245" s="34" t="s">
        <v>325</v>
      </c>
      <c r="C245" s="56">
        <v>902</v>
      </c>
      <c r="D245" s="4" t="s">
        <v>6</v>
      </c>
      <c r="E245" s="4" t="s">
        <v>68</v>
      </c>
      <c r="F245" s="4" t="s">
        <v>8</v>
      </c>
      <c r="G245" s="4"/>
      <c r="H245" s="4"/>
      <c r="I245" s="4"/>
      <c r="J245" s="4"/>
      <c r="K245" s="8">
        <f t="shared" ref="K245:K248" si="7">SUM(K246)</f>
        <v>13943.6</v>
      </c>
    </row>
    <row r="246" spans="1:12" s="3" customFormat="1" ht="31.5" customHeight="1" x14ac:dyDescent="0.25">
      <c r="A246" s="139"/>
      <c r="B246" s="34" t="s">
        <v>326</v>
      </c>
      <c r="C246" s="56">
        <v>902</v>
      </c>
      <c r="D246" s="4" t="s">
        <v>6</v>
      </c>
      <c r="E246" s="4" t="s">
        <v>68</v>
      </c>
      <c r="F246" s="4" t="s">
        <v>8</v>
      </c>
      <c r="G246" s="4" t="s">
        <v>87</v>
      </c>
      <c r="H246" s="4"/>
      <c r="I246" s="4"/>
      <c r="J246" s="4"/>
      <c r="K246" s="8">
        <f t="shared" si="7"/>
        <v>13943.6</v>
      </c>
    </row>
    <row r="247" spans="1:12" s="3" customFormat="1" ht="31.5" customHeight="1" x14ac:dyDescent="0.25">
      <c r="A247" s="139"/>
      <c r="B247" s="34" t="s">
        <v>88</v>
      </c>
      <c r="C247" s="56">
        <v>902</v>
      </c>
      <c r="D247" s="4" t="s">
        <v>6</v>
      </c>
      <c r="E247" s="4" t="s">
        <v>68</v>
      </c>
      <c r="F247" s="4" t="s">
        <v>8</v>
      </c>
      <c r="G247" s="4" t="s">
        <v>87</v>
      </c>
      <c r="H247" s="4" t="s">
        <v>4</v>
      </c>
      <c r="I247" s="4"/>
      <c r="J247" s="4"/>
      <c r="K247" s="8">
        <f t="shared" si="7"/>
        <v>13943.6</v>
      </c>
    </row>
    <row r="248" spans="1:12" s="3" customFormat="1" ht="31.5" customHeight="1" x14ac:dyDescent="0.25">
      <c r="A248" s="139"/>
      <c r="B248" s="38" t="s">
        <v>237</v>
      </c>
      <c r="C248" s="56">
        <v>902</v>
      </c>
      <c r="D248" s="4" t="s">
        <v>6</v>
      </c>
      <c r="E248" s="4" t="s">
        <v>68</v>
      </c>
      <c r="F248" s="4" t="s">
        <v>8</v>
      </c>
      <c r="G248" s="4" t="s">
        <v>87</v>
      </c>
      <c r="H248" s="4" t="s">
        <v>4</v>
      </c>
      <c r="I248" s="4" t="s">
        <v>236</v>
      </c>
      <c r="J248" s="4"/>
      <c r="K248" s="8">
        <f t="shared" si="7"/>
        <v>13943.6</v>
      </c>
    </row>
    <row r="249" spans="1:12" s="3" customFormat="1" ht="31.5" customHeight="1" x14ac:dyDescent="0.25">
      <c r="A249" s="139"/>
      <c r="B249" s="7" t="s">
        <v>120</v>
      </c>
      <c r="C249" s="56">
        <v>902</v>
      </c>
      <c r="D249" s="4" t="s">
        <v>6</v>
      </c>
      <c r="E249" s="4" t="s">
        <v>68</v>
      </c>
      <c r="F249" s="4" t="s">
        <v>8</v>
      </c>
      <c r="G249" s="4" t="s">
        <v>87</v>
      </c>
      <c r="H249" s="4" t="s">
        <v>4</v>
      </c>
      <c r="I249" s="4" t="s">
        <v>236</v>
      </c>
      <c r="J249" s="4" t="s">
        <v>47</v>
      </c>
      <c r="K249" s="8">
        <f>500+50+3388+1475.8+377.4+3878.2+1000+850+1374.2+450+600</f>
        <v>13943.6</v>
      </c>
      <c r="L249" s="3">
        <v>1374.2</v>
      </c>
    </row>
    <row r="250" spans="1:12" s="3" customFormat="1" ht="18" customHeight="1" x14ac:dyDescent="0.25">
      <c r="A250" s="139"/>
      <c r="B250" s="34" t="s">
        <v>320</v>
      </c>
      <c r="C250" s="56">
        <v>902</v>
      </c>
      <c r="D250" s="65" t="s">
        <v>6</v>
      </c>
      <c r="E250" s="65" t="s">
        <v>68</v>
      </c>
      <c r="F250" s="65" t="s">
        <v>86</v>
      </c>
      <c r="G250" s="56"/>
      <c r="H250" s="65"/>
      <c r="I250" s="65"/>
      <c r="J250" s="65"/>
      <c r="K250" s="8">
        <f>SUM(K251+K255)</f>
        <v>1062.3</v>
      </c>
    </row>
    <row r="251" spans="1:12" s="3" customFormat="1" ht="18" customHeight="1" x14ac:dyDescent="0.25">
      <c r="A251" s="139"/>
      <c r="B251" s="34" t="s">
        <v>346</v>
      </c>
      <c r="C251" s="56">
        <v>902</v>
      </c>
      <c r="D251" s="65" t="s">
        <v>6</v>
      </c>
      <c r="E251" s="65" t="s">
        <v>68</v>
      </c>
      <c r="F251" s="65" t="s">
        <v>86</v>
      </c>
      <c r="G251" s="56">
        <v>1</v>
      </c>
      <c r="H251" s="65"/>
      <c r="I251" s="65"/>
      <c r="J251" s="65"/>
      <c r="K251" s="8">
        <f t="shared" ref="K251:K252" si="8">SUM(K252)</f>
        <v>0</v>
      </c>
    </row>
    <row r="252" spans="1:12" s="3" customFormat="1" ht="47.25" customHeight="1" x14ac:dyDescent="0.25">
      <c r="A252" s="139"/>
      <c r="B252" s="34" t="s">
        <v>347</v>
      </c>
      <c r="C252" s="56">
        <v>902</v>
      </c>
      <c r="D252" s="65" t="s">
        <v>6</v>
      </c>
      <c r="E252" s="65" t="s">
        <v>68</v>
      </c>
      <c r="F252" s="65" t="s">
        <v>86</v>
      </c>
      <c r="G252" s="56">
        <v>1</v>
      </c>
      <c r="H252" s="65" t="s">
        <v>2</v>
      </c>
      <c r="I252" s="65"/>
      <c r="J252" s="65"/>
      <c r="K252" s="8">
        <f t="shared" si="8"/>
        <v>0</v>
      </c>
    </row>
    <row r="253" spans="1:12" s="3" customFormat="1" ht="31.5" customHeight="1" x14ac:dyDescent="0.25">
      <c r="A253" s="139"/>
      <c r="B253" s="34" t="s">
        <v>501</v>
      </c>
      <c r="C253" s="56">
        <v>902</v>
      </c>
      <c r="D253" s="65" t="s">
        <v>6</v>
      </c>
      <c r="E253" s="65" t="s">
        <v>68</v>
      </c>
      <c r="F253" s="65" t="s">
        <v>86</v>
      </c>
      <c r="G253" s="56">
        <v>1</v>
      </c>
      <c r="H253" s="65" t="s">
        <v>2</v>
      </c>
      <c r="I253" s="65" t="s">
        <v>90</v>
      </c>
      <c r="J253" s="65"/>
      <c r="K253" s="8">
        <f>K254</f>
        <v>0</v>
      </c>
    </row>
    <row r="254" spans="1:12" s="3" customFormat="1" ht="31.5" customHeight="1" x14ac:dyDescent="0.25">
      <c r="A254" s="139"/>
      <c r="B254" s="7" t="s">
        <v>120</v>
      </c>
      <c r="C254" s="56">
        <v>902</v>
      </c>
      <c r="D254" s="65" t="s">
        <v>6</v>
      </c>
      <c r="E254" s="65" t="s">
        <v>68</v>
      </c>
      <c r="F254" s="65" t="s">
        <v>86</v>
      </c>
      <c r="G254" s="56">
        <v>1</v>
      </c>
      <c r="H254" s="65" t="s">
        <v>2</v>
      </c>
      <c r="I254" s="65" t="s">
        <v>90</v>
      </c>
      <c r="J254" s="65" t="s">
        <v>47</v>
      </c>
      <c r="K254" s="8"/>
    </row>
    <row r="255" spans="1:12" s="3" customFormat="1" ht="47.25" customHeight="1" x14ac:dyDescent="0.25">
      <c r="A255" s="139"/>
      <c r="B255" s="7" t="s">
        <v>348</v>
      </c>
      <c r="C255" s="56">
        <v>902</v>
      </c>
      <c r="D255" s="65" t="s">
        <v>6</v>
      </c>
      <c r="E255" s="65" t="s">
        <v>68</v>
      </c>
      <c r="F255" s="4" t="s">
        <v>86</v>
      </c>
      <c r="G255" s="4" t="s">
        <v>135</v>
      </c>
      <c r="H255" s="4"/>
      <c r="I255" s="4"/>
      <c r="J255" s="65"/>
      <c r="K255" s="8">
        <f t="shared" ref="K255:K257" si="9">K256</f>
        <v>1062.3</v>
      </c>
    </row>
    <row r="256" spans="1:12" s="3" customFormat="1" ht="47.25" customHeight="1" x14ac:dyDescent="0.25">
      <c r="A256" s="139"/>
      <c r="B256" s="7" t="s">
        <v>349</v>
      </c>
      <c r="C256" s="56">
        <v>902</v>
      </c>
      <c r="D256" s="65" t="s">
        <v>6</v>
      </c>
      <c r="E256" s="65" t="s">
        <v>68</v>
      </c>
      <c r="F256" s="4" t="s">
        <v>86</v>
      </c>
      <c r="G256" s="4" t="s">
        <v>135</v>
      </c>
      <c r="H256" s="4" t="s">
        <v>2</v>
      </c>
      <c r="I256" s="4"/>
      <c r="J256" s="65"/>
      <c r="K256" s="8">
        <f t="shared" si="9"/>
        <v>1062.3</v>
      </c>
    </row>
    <row r="257" spans="1:13" s="3" customFormat="1" ht="47.25" customHeight="1" x14ac:dyDescent="0.25">
      <c r="A257" s="139"/>
      <c r="B257" s="7" t="s">
        <v>350</v>
      </c>
      <c r="C257" s="56">
        <v>902</v>
      </c>
      <c r="D257" s="65" t="s">
        <v>6</v>
      </c>
      <c r="E257" s="65" t="s">
        <v>68</v>
      </c>
      <c r="F257" s="4" t="s">
        <v>86</v>
      </c>
      <c r="G257" s="4" t="s">
        <v>135</v>
      </c>
      <c r="H257" s="4" t="s">
        <v>2</v>
      </c>
      <c r="I257" s="4" t="s">
        <v>206</v>
      </c>
      <c r="J257" s="65"/>
      <c r="K257" s="8">
        <f t="shared" si="9"/>
        <v>1062.3</v>
      </c>
    </row>
    <row r="258" spans="1:13" s="3" customFormat="1" ht="31.5" customHeight="1" x14ac:dyDescent="0.25">
      <c r="A258" s="139"/>
      <c r="B258" s="7" t="s">
        <v>120</v>
      </c>
      <c r="C258" s="56">
        <v>902</v>
      </c>
      <c r="D258" s="65" t="s">
        <v>6</v>
      </c>
      <c r="E258" s="65" t="s">
        <v>68</v>
      </c>
      <c r="F258" s="4" t="s">
        <v>86</v>
      </c>
      <c r="G258" s="4" t="s">
        <v>135</v>
      </c>
      <c r="H258" s="4" t="s">
        <v>2</v>
      </c>
      <c r="I258" s="4" t="s">
        <v>206</v>
      </c>
      <c r="J258" s="65" t="s">
        <v>47</v>
      </c>
      <c r="K258" s="8">
        <f>348.5+114.4+599.4</f>
        <v>1062.3</v>
      </c>
    </row>
    <row r="259" spans="1:13" s="3" customFormat="1" ht="18" customHeight="1" x14ac:dyDescent="0.25">
      <c r="A259" s="139"/>
      <c r="B259" s="7" t="s">
        <v>40</v>
      </c>
      <c r="C259" s="56">
        <v>902</v>
      </c>
      <c r="D259" s="65" t="s">
        <v>7</v>
      </c>
      <c r="E259" s="4"/>
      <c r="F259" s="4"/>
      <c r="G259" s="51"/>
      <c r="H259" s="4"/>
      <c r="I259" s="4"/>
      <c r="J259" s="4"/>
      <c r="K259" s="8">
        <f>SUM(K260+K281)</f>
        <v>3511308.8000000003</v>
      </c>
      <c r="L259" s="39"/>
      <c r="M259" s="39"/>
    </row>
    <row r="260" spans="1:13" s="3" customFormat="1" ht="18" customHeight="1" x14ac:dyDescent="0.25">
      <c r="A260" s="139"/>
      <c r="B260" s="7" t="s">
        <v>257</v>
      </c>
      <c r="C260" s="56">
        <v>902</v>
      </c>
      <c r="D260" s="65" t="s">
        <v>7</v>
      </c>
      <c r="E260" s="4" t="s">
        <v>4</v>
      </c>
      <c r="F260" s="4"/>
      <c r="G260" s="51"/>
      <c r="H260" s="4"/>
      <c r="I260" s="4"/>
      <c r="J260" s="4"/>
      <c r="K260" s="8">
        <f>K261+K278</f>
        <v>3511308.8000000003</v>
      </c>
      <c r="L260" s="39"/>
      <c r="M260" s="39"/>
    </row>
    <row r="261" spans="1:13" s="3" customFormat="1" ht="18" customHeight="1" x14ac:dyDescent="0.25">
      <c r="A261" s="139"/>
      <c r="B261" s="34" t="s">
        <v>369</v>
      </c>
      <c r="C261" s="56">
        <v>902</v>
      </c>
      <c r="D261" s="65" t="s">
        <v>7</v>
      </c>
      <c r="E261" s="4" t="s">
        <v>4</v>
      </c>
      <c r="F261" s="4" t="s">
        <v>4</v>
      </c>
      <c r="G261" s="4"/>
      <c r="H261" s="4"/>
      <c r="I261" s="4"/>
      <c r="J261" s="65"/>
      <c r="K261" s="8">
        <f>K262</f>
        <v>3511308.8000000003</v>
      </c>
      <c r="L261" s="39"/>
      <c r="M261" s="39"/>
    </row>
    <row r="262" spans="1:13" s="3" customFormat="1" ht="63" customHeight="1" x14ac:dyDescent="0.25">
      <c r="A262" s="139"/>
      <c r="B262" s="7" t="s">
        <v>488</v>
      </c>
      <c r="C262" s="56">
        <v>902</v>
      </c>
      <c r="D262" s="65" t="s">
        <v>7</v>
      </c>
      <c r="E262" s="4" t="s">
        <v>4</v>
      </c>
      <c r="F262" s="4" t="s">
        <v>4</v>
      </c>
      <c r="G262" s="4" t="s">
        <v>87</v>
      </c>
      <c r="H262" s="4"/>
      <c r="I262" s="4"/>
      <c r="J262" s="65"/>
      <c r="K262" s="8">
        <f>K263</f>
        <v>3511308.8000000003</v>
      </c>
      <c r="L262" s="39"/>
      <c r="M262" s="39"/>
    </row>
    <row r="263" spans="1:13" s="3" customFormat="1" ht="31.5" customHeight="1" x14ac:dyDescent="0.25">
      <c r="A263" s="139"/>
      <c r="B263" s="34" t="s">
        <v>489</v>
      </c>
      <c r="C263" s="56">
        <v>902</v>
      </c>
      <c r="D263" s="65" t="s">
        <v>7</v>
      </c>
      <c r="E263" s="4" t="s">
        <v>4</v>
      </c>
      <c r="F263" s="4" t="s">
        <v>4</v>
      </c>
      <c r="G263" s="4" t="s">
        <v>87</v>
      </c>
      <c r="H263" s="4" t="s">
        <v>2</v>
      </c>
      <c r="I263" s="4"/>
      <c r="J263" s="65"/>
      <c r="K263" s="8">
        <f>K266+K272+K264+K268+K270+K274+K276</f>
        <v>3511308.8000000003</v>
      </c>
    </row>
    <row r="264" spans="1:13" s="3" customFormat="1" ht="18" customHeight="1" x14ac:dyDescent="0.25">
      <c r="A264" s="139"/>
      <c r="B264" s="34" t="s">
        <v>537</v>
      </c>
      <c r="C264" s="56">
        <v>902</v>
      </c>
      <c r="D264" s="65" t="s">
        <v>7</v>
      </c>
      <c r="E264" s="4" t="s">
        <v>4</v>
      </c>
      <c r="F264" s="4" t="s">
        <v>4</v>
      </c>
      <c r="G264" s="4" t="s">
        <v>87</v>
      </c>
      <c r="H264" s="4" t="s">
        <v>2</v>
      </c>
      <c r="I264" s="4" t="s">
        <v>536</v>
      </c>
      <c r="J264" s="65"/>
      <c r="K264" s="8">
        <f>K265</f>
        <v>0</v>
      </c>
    </row>
    <row r="265" spans="1:13" s="3" customFormat="1" ht="31.5" customHeight="1" x14ac:dyDescent="0.25">
      <c r="A265" s="139"/>
      <c r="B265" s="7" t="s">
        <v>120</v>
      </c>
      <c r="C265" s="56">
        <v>902</v>
      </c>
      <c r="D265" s="65" t="s">
        <v>7</v>
      </c>
      <c r="E265" s="4" t="s">
        <v>4</v>
      </c>
      <c r="F265" s="4" t="s">
        <v>4</v>
      </c>
      <c r="G265" s="4" t="s">
        <v>87</v>
      </c>
      <c r="H265" s="4" t="s">
        <v>2</v>
      </c>
      <c r="I265" s="4" t="s">
        <v>536</v>
      </c>
      <c r="J265" s="65" t="s">
        <v>47</v>
      </c>
      <c r="K265" s="8"/>
    </row>
    <row r="266" spans="1:13" s="3" customFormat="1" ht="18" customHeight="1" x14ac:dyDescent="0.25">
      <c r="A266" s="139"/>
      <c r="B266" s="7" t="s">
        <v>417</v>
      </c>
      <c r="C266" s="56">
        <v>902</v>
      </c>
      <c r="D266" s="65" t="s">
        <v>7</v>
      </c>
      <c r="E266" s="4" t="s">
        <v>4</v>
      </c>
      <c r="F266" s="4" t="s">
        <v>4</v>
      </c>
      <c r="G266" s="4" t="s">
        <v>87</v>
      </c>
      <c r="H266" s="4" t="s">
        <v>2</v>
      </c>
      <c r="I266" s="4" t="s">
        <v>584</v>
      </c>
      <c r="J266" s="65"/>
      <c r="K266" s="8">
        <f>K267</f>
        <v>3511308.8000000003</v>
      </c>
    </row>
    <row r="267" spans="1:13" s="3" customFormat="1" ht="31.5" customHeight="1" x14ac:dyDescent="0.25">
      <c r="A267" s="139"/>
      <c r="B267" s="34" t="s">
        <v>72</v>
      </c>
      <c r="C267" s="56">
        <v>902</v>
      </c>
      <c r="D267" s="65" t="s">
        <v>7</v>
      </c>
      <c r="E267" s="4" t="s">
        <v>4</v>
      </c>
      <c r="F267" s="4" t="s">
        <v>4</v>
      </c>
      <c r="G267" s="4" t="s">
        <v>87</v>
      </c>
      <c r="H267" s="4" t="s">
        <v>2</v>
      </c>
      <c r="I267" s="4" t="s">
        <v>584</v>
      </c>
      <c r="J267" s="65" t="s">
        <v>52</v>
      </c>
      <c r="K267" s="8">
        <v>3511308.8000000003</v>
      </c>
    </row>
    <row r="268" spans="1:13" s="3" customFormat="1" ht="18" customHeight="1" x14ac:dyDescent="0.25">
      <c r="A268" s="139"/>
      <c r="B268" s="7" t="s">
        <v>544</v>
      </c>
      <c r="C268" s="56">
        <v>902</v>
      </c>
      <c r="D268" s="65" t="s">
        <v>7</v>
      </c>
      <c r="E268" s="4" t="s">
        <v>4</v>
      </c>
      <c r="F268" s="4" t="s">
        <v>4</v>
      </c>
      <c r="G268" s="4" t="s">
        <v>87</v>
      </c>
      <c r="H268" s="4" t="s">
        <v>2</v>
      </c>
      <c r="I268" s="4" t="s">
        <v>543</v>
      </c>
      <c r="J268" s="65"/>
      <c r="K268" s="8">
        <f>K269</f>
        <v>0</v>
      </c>
    </row>
    <row r="269" spans="1:13" s="3" customFormat="1" ht="31.5" customHeight="1" x14ac:dyDescent="0.25">
      <c r="A269" s="139"/>
      <c r="B269" s="7" t="s">
        <v>72</v>
      </c>
      <c r="C269" s="56">
        <v>902</v>
      </c>
      <c r="D269" s="65" t="s">
        <v>7</v>
      </c>
      <c r="E269" s="4" t="s">
        <v>4</v>
      </c>
      <c r="F269" s="4" t="s">
        <v>4</v>
      </c>
      <c r="G269" s="4" t="s">
        <v>87</v>
      </c>
      <c r="H269" s="4" t="s">
        <v>2</v>
      </c>
      <c r="I269" s="4" t="s">
        <v>543</v>
      </c>
      <c r="J269" s="65" t="s">
        <v>52</v>
      </c>
      <c r="K269" s="8"/>
    </row>
    <row r="270" spans="1:13" s="3" customFormat="1" ht="18" customHeight="1" x14ac:dyDescent="0.25">
      <c r="A270" s="139"/>
      <c r="B270" s="7" t="s">
        <v>413</v>
      </c>
      <c r="C270" s="56">
        <v>902</v>
      </c>
      <c r="D270" s="65" t="s">
        <v>7</v>
      </c>
      <c r="E270" s="4" t="s">
        <v>4</v>
      </c>
      <c r="F270" s="4" t="s">
        <v>4</v>
      </c>
      <c r="G270" s="4" t="s">
        <v>87</v>
      </c>
      <c r="H270" s="4" t="s">
        <v>2</v>
      </c>
      <c r="I270" s="4" t="s">
        <v>414</v>
      </c>
      <c r="J270" s="65"/>
      <c r="K270" s="8">
        <f>K271</f>
        <v>0</v>
      </c>
    </row>
    <row r="271" spans="1:13" s="3" customFormat="1" ht="31.5" customHeight="1" x14ac:dyDescent="0.25">
      <c r="A271" s="139"/>
      <c r="B271" s="7" t="s">
        <v>72</v>
      </c>
      <c r="C271" s="56">
        <v>902</v>
      </c>
      <c r="D271" s="65" t="s">
        <v>7</v>
      </c>
      <c r="E271" s="4" t="s">
        <v>4</v>
      </c>
      <c r="F271" s="4" t="s">
        <v>4</v>
      </c>
      <c r="G271" s="4" t="s">
        <v>87</v>
      </c>
      <c r="H271" s="4" t="s">
        <v>2</v>
      </c>
      <c r="I271" s="4" t="s">
        <v>414</v>
      </c>
      <c r="J271" s="65" t="s">
        <v>52</v>
      </c>
      <c r="K271" s="8"/>
    </row>
    <row r="272" spans="1:13" s="3" customFormat="1" ht="31.5" customHeight="1" x14ac:dyDescent="0.25">
      <c r="A272" s="139"/>
      <c r="B272" s="7" t="s">
        <v>416</v>
      </c>
      <c r="C272" s="56">
        <v>902</v>
      </c>
      <c r="D272" s="65" t="s">
        <v>7</v>
      </c>
      <c r="E272" s="4" t="s">
        <v>4</v>
      </c>
      <c r="F272" s="4" t="s">
        <v>4</v>
      </c>
      <c r="G272" s="4" t="s">
        <v>87</v>
      </c>
      <c r="H272" s="4" t="s">
        <v>2</v>
      </c>
      <c r="I272" s="4" t="s">
        <v>415</v>
      </c>
      <c r="J272" s="65"/>
      <c r="K272" s="8">
        <f>K273</f>
        <v>0</v>
      </c>
    </row>
    <row r="273" spans="1:11" s="3" customFormat="1" ht="31.5" customHeight="1" x14ac:dyDescent="0.25">
      <c r="A273" s="139"/>
      <c r="B273" s="34" t="s">
        <v>72</v>
      </c>
      <c r="C273" s="56">
        <v>902</v>
      </c>
      <c r="D273" s="65" t="s">
        <v>7</v>
      </c>
      <c r="E273" s="4" t="s">
        <v>4</v>
      </c>
      <c r="F273" s="4" t="s">
        <v>4</v>
      </c>
      <c r="G273" s="4" t="s">
        <v>87</v>
      </c>
      <c r="H273" s="4" t="s">
        <v>2</v>
      </c>
      <c r="I273" s="4" t="s">
        <v>415</v>
      </c>
      <c r="J273" s="65" t="s">
        <v>52</v>
      </c>
      <c r="K273" s="8"/>
    </row>
    <row r="274" spans="1:11" s="3" customFormat="1" ht="47.25" customHeight="1" x14ac:dyDescent="0.25">
      <c r="A274" s="139"/>
      <c r="B274" s="7" t="s">
        <v>560</v>
      </c>
      <c r="C274" s="56">
        <v>902</v>
      </c>
      <c r="D274" s="65" t="s">
        <v>7</v>
      </c>
      <c r="E274" s="4" t="s">
        <v>4</v>
      </c>
      <c r="F274" s="4" t="s">
        <v>4</v>
      </c>
      <c r="G274" s="4" t="s">
        <v>87</v>
      </c>
      <c r="H274" s="4" t="s">
        <v>2</v>
      </c>
      <c r="I274" s="4" t="s">
        <v>473</v>
      </c>
      <c r="J274" s="65"/>
      <c r="K274" s="8">
        <f>K275</f>
        <v>0</v>
      </c>
    </row>
    <row r="275" spans="1:11" s="3" customFormat="1" ht="31.5" customHeight="1" x14ac:dyDescent="0.25">
      <c r="A275" s="139"/>
      <c r="B275" s="7" t="s">
        <v>72</v>
      </c>
      <c r="C275" s="56">
        <v>902</v>
      </c>
      <c r="D275" s="65" t="s">
        <v>7</v>
      </c>
      <c r="E275" s="4" t="s">
        <v>4</v>
      </c>
      <c r="F275" s="4" t="s">
        <v>4</v>
      </c>
      <c r="G275" s="4" t="s">
        <v>87</v>
      </c>
      <c r="H275" s="4" t="s">
        <v>2</v>
      </c>
      <c r="I275" s="4" t="s">
        <v>473</v>
      </c>
      <c r="J275" s="65" t="s">
        <v>52</v>
      </c>
      <c r="K275" s="8"/>
    </row>
    <row r="276" spans="1:11" s="3" customFormat="1" ht="31.5" customHeight="1" x14ac:dyDescent="0.25">
      <c r="A276" s="139"/>
      <c r="B276" s="7" t="s">
        <v>648</v>
      </c>
      <c r="C276" s="56">
        <v>902</v>
      </c>
      <c r="D276" s="4" t="s">
        <v>7</v>
      </c>
      <c r="E276" s="4" t="s">
        <v>4</v>
      </c>
      <c r="F276" s="4" t="s">
        <v>4</v>
      </c>
      <c r="G276" s="4" t="s">
        <v>87</v>
      </c>
      <c r="H276" s="4" t="s">
        <v>2</v>
      </c>
      <c r="I276" s="4" t="s">
        <v>647</v>
      </c>
      <c r="J276" s="4"/>
      <c r="K276" s="8">
        <f>K277</f>
        <v>0</v>
      </c>
    </row>
    <row r="277" spans="1:11" s="3" customFormat="1" ht="31.5" customHeight="1" x14ac:dyDescent="0.25">
      <c r="A277" s="139"/>
      <c r="B277" s="7" t="s">
        <v>72</v>
      </c>
      <c r="C277" s="56">
        <v>902</v>
      </c>
      <c r="D277" s="4" t="s">
        <v>7</v>
      </c>
      <c r="E277" s="4" t="s">
        <v>4</v>
      </c>
      <c r="F277" s="4" t="s">
        <v>4</v>
      </c>
      <c r="G277" s="4" t="s">
        <v>87</v>
      </c>
      <c r="H277" s="4" t="s">
        <v>2</v>
      </c>
      <c r="I277" s="4" t="s">
        <v>647</v>
      </c>
      <c r="J277" s="4" t="s">
        <v>52</v>
      </c>
      <c r="K277" s="8"/>
    </row>
    <row r="278" spans="1:11" s="3" customFormat="1" ht="18" customHeight="1" x14ac:dyDescent="0.25">
      <c r="A278" s="139"/>
      <c r="B278" s="7" t="s">
        <v>51</v>
      </c>
      <c r="C278" s="56">
        <v>902</v>
      </c>
      <c r="D278" s="65" t="s">
        <v>7</v>
      </c>
      <c r="E278" s="4" t="s">
        <v>4</v>
      </c>
      <c r="F278" s="4" t="s">
        <v>446</v>
      </c>
      <c r="G278" s="4"/>
      <c r="H278" s="4"/>
      <c r="I278" s="4"/>
      <c r="J278" s="65"/>
      <c r="K278" s="8">
        <f>K279</f>
        <v>0</v>
      </c>
    </row>
    <row r="279" spans="1:11" s="3" customFormat="1" ht="18" customHeight="1" x14ac:dyDescent="0.25">
      <c r="A279" s="139"/>
      <c r="B279" s="7" t="s">
        <v>580</v>
      </c>
      <c r="C279" s="56">
        <v>902</v>
      </c>
      <c r="D279" s="65" t="s">
        <v>7</v>
      </c>
      <c r="E279" s="4" t="s">
        <v>4</v>
      </c>
      <c r="F279" s="4" t="s">
        <v>446</v>
      </c>
      <c r="G279" s="4" t="s">
        <v>581</v>
      </c>
      <c r="H279" s="4" t="s">
        <v>74</v>
      </c>
      <c r="I279" s="4" t="s">
        <v>582</v>
      </c>
      <c r="J279" s="65"/>
      <c r="K279" s="8">
        <f>K280</f>
        <v>0</v>
      </c>
    </row>
    <row r="280" spans="1:11" s="3" customFormat="1" ht="31.5" customHeight="1" x14ac:dyDescent="0.25">
      <c r="A280" s="139"/>
      <c r="B280" s="40" t="s">
        <v>120</v>
      </c>
      <c r="C280" s="56">
        <v>902</v>
      </c>
      <c r="D280" s="65" t="s">
        <v>7</v>
      </c>
      <c r="E280" s="4" t="s">
        <v>4</v>
      </c>
      <c r="F280" s="4" t="s">
        <v>446</v>
      </c>
      <c r="G280" s="4" t="s">
        <v>581</v>
      </c>
      <c r="H280" s="4" t="s">
        <v>74</v>
      </c>
      <c r="I280" s="4" t="s">
        <v>582</v>
      </c>
      <c r="J280" s="65" t="s">
        <v>47</v>
      </c>
      <c r="K280" s="8"/>
    </row>
    <row r="281" spans="1:11" s="3" customFormat="1" ht="18" customHeight="1" x14ac:dyDescent="0.25">
      <c r="A281" s="139"/>
      <c r="B281" s="34" t="s">
        <v>463</v>
      </c>
      <c r="C281" s="56">
        <v>902</v>
      </c>
      <c r="D281" s="65" t="s">
        <v>7</v>
      </c>
      <c r="E281" s="4" t="s">
        <v>5</v>
      </c>
      <c r="F281" s="4"/>
      <c r="G281" s="4"/>
      <c r="H281" s="4"/>
      <c r="I281" s="4"/>
      <c r="J281" s="65"/>
      <c r="K281" s="8">
        <f>K282</f>
        <v>0</v>
      </c>
    </row>
    <row r="282" spans="1:11" s="3" customFormat="1" ht="18" customHeight="1" x14ac:dyDescent="0.25">
      <c r="A282" s="139"/>
      <c r="B282" s="34" t="s">
        <v>533</v>
      </c>
      <c r="C282" s="56">
        <v>902</v>
      </c>
      <c r="D282" s="65" t="s">
        <v>7</v>
      </c>
      <c r="E282" s="4" t="s">
        <v>5</v>
      </c>
      <c r="F282" s="4" t="s">
        <v>30</v>
      </c>
      <c r="G282" s="4"/>
      <c r="H282" s="4"/>
      <c r="I282" s="4"/>
      <c r="J282" s="65"/>
      <c r="K282" s="8">
        <f>K283</f>
        <v>0</v>
      </c>
    </row>
    <row r="283" spans="1:11" s="3" customFormat="1" ht="18" customHeight="1" x14ac:dyDescent="0.25">
      <c r="A283" s="139"/>
      <c r="B283" s="34" t="s">
        <v>495</v>
      </c>
      <c r="C283" s="56">
        <v>902</v>
      </c>
      <c r="D283" s="65" t="s">
        <v>7</v>
      </c>
      <c r="E283" s="4" t="s">
        <v>5</v>
      </c>
      <c r="F283" s="4" t="s">
        <v>30</v>
      </c>
      <c r="G283" s="4" t="s">
        <v>114</v>
      </c>
      <c r="H283" s="4"/>
      <c r="I283" s="4"/>
      <c r="J283" s="65"/>
      <c r="K283" s="8">
        <f>K284</f>
        <v>0</v>
      </c>
    </row>
    <row r="284" spans="1:11" s="3" customFormat="1" ht="31.5" customHeight="1" x14ac:dyDescent="0.25">
      <c r="A284" s="139"/>
      <c r="B284" s="34" t="s">
        <v>534</v>
      </c>
      <c r="C284" s="56">
        <v>902</v>
      </c>
      <c r="D284" s="65" t="s">
        <v>7</v>
      </c>
      <c r="E284" s="4" t="s">
        <v>5</v>
      </c>
      <c r="F284" s="4" t="s">
        <v>30</v>
      </c>
      <c r="G284" s="4" t="s">
        <v>114</v>
      </c>
      <c r="H284" s="4" t="s">
        <v>2</v>
      </c>
      <c r="I284" s="4"/>
      <c r="J284" s="65"/>
      <c r="K284" s="8">
        <f>K289+K291+K285+K287</f>
        <v>0</v>
      </c>
    </row>
    <row r="285" spans="1:11" s="3" customFormat="1" ht="18" customHeight="1" x14ac:dyDescent="0.25">
      <c r="A285" s="139"/>
      <c r="B285" s="37" t="s">
        <v>539</v>
      </c>
      <c r="C285" s="56">
        <v>902</v>
      </c>
      <c r="D285" s="65" t="s">
        <v>7</v>
      </c>
      <c r="E285" s="4" t="s">
        <v>5</v>
      </c>
      <c r="F285" s="4" t="s">
        <v>30</v>
      </c>
      <c r="G285" s="4" t="s">
        <v>114</v>
      </c>
      <c r="H285" s="4" t="s">
        <v>2</v>
      </c>
      <c r="I285" s="4" t="s">
        <v>546</v>
      </c>
      <c r="J285" s="65"/>
      <c r="K285" s="8">
        <f>K286</f>
        <v>0</v>
      </c>
    </row>
    <row r="286" spans="1:11" s="3" customFormat="1" ht="31.5" customHeight="1" x14ac:dyDescent="0.25">
      <c r="A286" s="139"/>
      <c r="B286" s="40" t="s">
        <v>120</v>
      </c>
      <c r="C286" s="56">
        <v>902</v>
      </c>
      <c r="D286" s="65" t="s">
        <v>7</v>
      </c>
      <c r="E286" s="4" t="s">
        <v>5</v>
      </c>
      <c r="F286" s="4" t="s">
        <v>30</v>
      </c>
      <c r="G286" s="4" t="s">
        <v>114</v>
      </c>
      <c r="H286" s="4" t="s">
        <v>2</v>
      </c>
      <c r="I286" s="4" t="s">
        <v>546</v>
      </c>
      <c r="J286" s="65" t="s">
        <v>47</v>
      </c>
      <c r="K286" s="8"/>
    </row>
    <row r="287" spans="1:11" s="3" customFormat="1" ht="31.5" customHeight="1" x14ac:dyDescent="0.25">
      <c r="A287" s="139"/>
      <c r="B287" s="37" t="s">
        <v>548</v>
      </c>
      <c r="C287" s="56">
        <v>902</v>
      </c>
      <c r="D287" s="65" t="s">
        <v>7</v>
      </c>
      <c r="E287" s="4" t="s">
        <v>5</v>
      </c>
      <c r="F287" s="4" t="s">
        <v>30</v>
      </c>
      <c r="G287" s="4" t="s">
        <v>114</v>
      </c>
      <c r="H287" s="4" t="s">
        <v>2</v>
      </c>
      <c r="I287" s="4" t="s">
        <v>547</v>
      </c>
      <c r="J287" s="65"/>
      <c r="K287" s="8">
        <f>K288</f>
        <v>0</v>
      </c>
    </row>
    <row r="288" spans="1:11" s="3" customFormat="1" ht="31.5" customHeight="1" x14ac:dyDescent="0.25">
      <c r="A288" s="139"/>
      <c r="B288" s="40" t="s">
        <v>120</v>
      </c>
      <c r="C288" s="56">
        <v>902</v>
      </c>
      <c r="D288" s="65" t="s">
        <v>7</v>
      </c>
      <c r="E288" s="4" t="s">
        <v>5</v>
      </c>
      <c r="F288" s="4" t="s">
        <v>30</v>
      </c>
      <c r="G288" s="4" t="s">
        <v>114</v>
      </c>
      <c r="H288" s="4" t="s">
        <v>2</v>
      </c>
      <c r="I288" s="4" t="s">
        <v>547</v>
      </c>
      <c r="J288" s="65" t="s">
        <v>47</v>
      </c>
      <c r="K288" s="8"/>
    </row>
    <row r="289" spans="1:11" s="3" customFormat="1" ht="18" customHeight="1" x14ac:dyDescent="0.25">
      <c r="A289" s="139"/>
      <c r="B289" s="34" t="s">
        <v>535</v>
      </c>
      <c r="C289" s="56">
        <v>902</v>
      </c>
      <c r="D289" s="65" t="s">
        <v>7</v>
      </c>
      <c r="E289" s="4" t="s">
        <v>5</v>
      </c>
      <c r="F289" s="4" t="s">
        <v>30</v>
      </c>
      <c r="G289" s="4" t="s">
        <v>114</v>
      </c>
      <c r="H289" s="4" t="s">
        <v>2</v>
      </c>
      <c r="I289" s="4" t="s">
        <v>532</v>
      </c>
      <c r="J289" s="65"/>
      <c r="K289" s="8">
        <f>K290</f>
        <v>0</v>
      </c>
    </row>
    <row r="290" spans="1:11" s="3" customFormat="1" ht="31.5" customHeight="1" x14ac:dyDescent="0.25">
      <c r="A290" s="139"/>
      <c r="B290" s="7" t="s">
        <v>120</v>
      </c>
      <c r="C290" s="56">
        <v>902</v>
      </c>
      <c r="D290" s="65" t="s">
        <v>7</v>
      </c>
      <c r="E290" s="4" t="s">
        <v>5</v>
      </c>
      <c r="F290" s="4" t="s">
        <v>30</v>
      </c>
      <c r="G290" s="4" t="s">
        <v>114</v>
      </c>
      <c r="H290" s="4" t="s">
        <v>2</v>
      </c>
      <c r="I290" s="4" t="s">
        <v>532</v>
      </c>
      <c r="J290" s="65" t="s">
        <v>47</v>
      </c>
      <c r="K290" s="8"/>
    </row>
    <row r="291" spans="1:11" s="3" customFormat="1" ht="18" customHeight="1" x14ac:dyDescent="0.25">
      <c r="A291" s="139"/>
      <c r="B291" s="7" t="s">
        <v>539</v>
      </c>
      <c r="C291" s="56">
        <v>902</v>
      </c>
      <c r="D291" s="65" t="s">
        <v>7</v>
      </c>
      <c r="E291" s="4" t="s">
        <v>5</v>
      </c>
      <c r="F291" s="4" t="s">
        <v>30</v>
      </c>
      <c r="G291" s="4" t="s">
        <v>114</v>
      </c>
      <c r="H291" s="4" t="s">
        <v>2</v>
      </c>
      <c r="I291" s="4" t="s">
        <v>452</v>
      </c>
      <c r="J291" s="65"/>
      <c r="K291" s="8">
        <f>K292</f>
        <v>0</v>
      </c>
    </row>
    <row r="292" spans="1:11" s="3" customFormat="1" ht="31.5" customHeight="1" x14ac:dyDescent="0.25">
      <c r="A292" s="139"/>
      <c r="B292" s="7" t="s">
        <v>120</v>
      </c>
      <c r="C292" s="56">
        <v>902</v>
      </c>
      <c r="D292" s="65" t="s">
        <v>7</v>
      </c>
      <c r="E292" s="4" t="s">
        <v>5</v>
      </c>
      <c r="F292" s="4" t="s">
        <v>30</v>
      </c>
      <c r="G292" s="4" t="s">
        <v>114</v>
      </c>
      <c r="H292" s="4" t="s">
        <v>2</v>
      </c>
      <c r="I292" s="4" t="s">
        <v>452</v>
      </c>
      <c r="J292" s="65" t="s">
        <v>47</v>
      </c>
      <c r="K292" s="8"/>
    </row>
    <row r="293" spans="1:11" s="3" customFormat="1" ht="18" customHeight="1" x14ac:dyDescent="0.25">
      <c r="A293" s="139"/>
      <c r="B293" s="7" t="s">
        <v>18</v>
      </c>
      <c r="C293" s="56">
        <v>902</v>
      </c>
      <c r="D293" s="65" t="s">
        <v>8</v>
      </c>
      <c r="E293" s="65"/>
      <c r="F293" s="4"/>
      <c r="G293" s="4"/>
      <c r="H293" s="4"/>
      <c r="I293" s="4"/>
      <c r="J293" s="65"/>
      <c r="K293" s="8">
        <f t="shared" ref="K293:K298" si="10">K294</f>
        <v>120</v>
      </c>
    </row>
    <row r="294" spans="1:11" s="3" customFormat="1" ht="17.25" customHeight="1" x14ac:dyDescent="0.25">
      <c r="A294" s="139"/>
      <c r="B294" s="7" t="s">
        <v>231</v>
      </c>
      <c r="C294" s="56">
        <v>902</v>
      </c>
      <c r="D294" s="65" t="s">
        <v>8</v>
      </c>
      <c r="E294" s="65" t="s">
        <v>7</v>
      </c>
      <c r="F294" s="4"/>
      <c r="G294" s="4"/>
      <c r="H294" s="4"/>
      <c r="I294" s="4"/>
      <c r="J294" s="65"/>
      <c r="K294" s="8">
        <f t="shared" si="10"/>
        <v>120</v>
      </c>
    </row>
    <row r="295" spans="1:11" s="3" customFormat="1" ht="31.5" customHeight="1" x14ac:dyDescent="0.25">
      <c r="A295" s="139"/>
      <c r="B295" s="7" t="s">
        <v>325</v>
      </c>
      <c r="C295" s="56">
        <v>902</v>
      </c>
      <c r="D295" s="65" t="s">
        <v>8</v>
      </c>
      <c r="E295" s="65" t="s">
        <v>7</v>
      </c>
      <c r="F295" s="4" t="s">
        <v>8</v>
      </c>
      <c r="G295" s="4"/>
      <c r="H295" s="4"/>
      <c r="I295" s="4"/>
      <c r="J295" s="65"/>
      <c r="K295" s="8">
        <f t="shared" si="10"/>
        <v>120</v>
      </c>
    </row>
    <row r="296" spans="1:11" s="3" customFormat="1" ht="31.5" customHeight="1" x14ac:dyDescent="0.25">
      <c r="A296" s="139"/>
      <c r="B296" s="7" t="s">
        <v>326</v>
      </c>
      <c r="C296" s="56">
        <v>902</v>
      </c>
      <c r="D296" s="65" t="s">
        <v>8</v>
      </c>
      <c r="E296" s="65" t="s">
        <v>7</v>
      </c>
      <c r="F296" s="4" t="s">
        <v>8</v>
      </c>
      <c r="G296" s="4" t="s">
        <v>87</v>
      </c>
      <c r="H296" s="4"/>
      <c r="I296" s="4"/>
      <c r="J296" s="65"/>
      <c r="K296" s="8">
        <f t="shared" si="10"/>
        <v>120</v>
      </c>
    </row>
    <row r="297" spans="1:11" s="3" customFormat="1" ht="31.5" customHeight="1" x14ac:dyDescent="0.25">
      <c r="A297" s="139"/>
      <c r="B297" s="7" t="s">
        <v>88</v>
      </c>
      <c r="C297" s="56">
        <v>902</v>
      </c>
      <c r="D297" s="65" t="s">
        <v>8</v>
      </c>
      <c r="E297" s="65" t="s">
        <v>7</v>
      </c>
      <c r="F297" s="4" t="s">
        <v>8</v>
      </c>
      <c r="G297" s="4" t="s">
        <v>87</v>
      </c>
      <c r="H297" s="4" t="s">
        <v>4</v>
      </c>
      <c r="I297" s="4"/>
      <c r="J297" s="65"/>
      <c r="K297" s="8">
        <f>K298+K300</f>
        <v>120</v>
      </c>
    </row>
    <row r="298" spans="1:11" s="3" customFormat="1" ht="18" customHeight="1" x14ac:dyDescent="0.25">
      <c r="A298" s="139"/>
      <c r="B298" s="7" t="s">
        <v>233</v>
      </c>
      <c r="C298" s="56">
        <v>902</v>
      </c>
      <c r="D298" s="65" t="s">
        <v>8</v>
      </c>
      <c r="E298" s="65" t="s">
        <v>7</v>
      </c>
      <c r="F298" s="4" t="s">
        <v>8</v>
      </c>
      <c r="G298" s="4" t="s">
        <v>87</v>
      </c>
      <c r="H298" s="4" t="s">
        <v>4</v>
      </c>
      <c r="I298" s="4" t="s">
        <v>232</v>
      </c>
      <c r="J298" s="65"/>
      <c r="K298" s="8">
        <f t="shared" si="10"/>
        <v>120</v>
      </c>
    </row>
    <row r="299" spans="1:11" s="3" customFormat="1" ht="31.5" customHeight="1" x14ac:dyDescent="0.25">
      <c r="A299" s="139"/>
      <c r="B299" s="7" t="s">
        <v>120</v>
      </c>
      <c r="C299" s="56">
        <v>902</v>
      </c>
      <c r="D299" s="65" t="s">
        <v>8</v>
      </c>
      <c r="E299" s="65" t="s">
        <v>7</v>
      </c>
      <c r="F299" s="4" t="s">
        <v>8</v>
      </c>
      <c r="G299" s="4" t="s">
        <v>87</v>
      </c>
      <c r="H299" s="4" t="s">
        <v>4</v>
      </c>
      <c r="I299" s="4" t="s">
        <v>232</v>
      </c>
      <c r="J299" s="65" t="s">
        <v>47</v>
      </c>
      <c r="K299" s="8">
        <f>120</f>
        <v>120</v>
      </c>
    </row>
    <row r="300" spans="1:11" s="3" customFormat="1" ht="31.5" customHeight="1" x14ac:dyDescent="0.25">
      <c r="A300" s="139"/>
      <c r="B300" s="7" t="s">
        <v>634</v>
      </c>
      <c r="C300" s="56">
        <v>902</v>
      </c>
      <c r="D300" s="65" t="s">
        <v>8</v>
      </c>
      <c r="E300" s="65" t="s">
        <v>7</v>
      </c>
      <c r="F300" s="4" t="s">
        <v>8</v>
      </c>
      <c r="G300" s="4" t="s">
        <v>87</v>
      </c>
      <c r="H300" s="4" t="s">
        <v>4</v>
      </c>
      <c r="I300" s="4" t="s">
        <v>635</v>
      </c>
      <c r="J300" s="65"/>
      <c r="K300" s="8">
        <f>K301</f>
        <v>0</v>
      </c>
    </row>
    <row r="301" spans="1:11" s="3" customFormat="1" ht="31.5" customHeight="1" x14ac:dyDescent="0.25">
      <c r="A301" s="139"/>
      <c r="B301" s="7" t="s">
        <v>120</v>
      </c>
      <c r="C301" s="56">
        <v>902</v>
      </c>
      <c r="D301" s="65" t="s">
        <v>8</v>
      </c>
      <c r="E301" s="65" t="s">
        <v>7</v>
      </c>
      <c r="F301" s="4" t="s">
        <v>8</v>
      </c>
      <c r="G301" s="4" t="s">
        <v>87</v>
      </c>
      <c r="H301" s="4" t="s">
        <v>4</v>
      </c>
      <c r="I301" s="4" t="s">
        <v>635</v>
      </c>
      <c r="J301" s="65" t="s">
        <v>47</v>
      </c>
      <c r="K301" s="8"/>
    </row>
    <row r="302" spans="1:11" s="3" customFormat="1" ht="18" customHeight="1" x14ac:dyDescent="0.25">
      <c r="A302" s="139"/>
      <c r="B302" s="7" t="s">
        <v>69</v>
      </c>
      <c r="C302" s="56">
        <v>902</v>
      </c>
      <c r="D302" s="4" t="s">
        <v>17</v>
      </c>
      <c r="E302" s="4"/>
      <c r="F302" s="4"/>
      <c r="G302" s="4"/>
      <c r="H302" s="4"/>
      <c r="I302" s="4"/>
      <c r="J302" s="4"/>
      <c r="K302" s="8">
        <f>SUM(K303)</f>
        <v>11221.1</v>
      </c>
    </row>
    <row r="303" spans="1:11" s="3" customFormat="1" ht="18" customHeight="1" x14ac:dyDescent="0.25">
      <c r="A303" s="139"/>
      <c r="B303" s="41" t="s">
        <v>43</v>
      </c>
      <c r="C303" s="56">
        <v>902</v>
      </c>
      <c r="D303" s="4" t="s">
        <v>70</v>
      </c>
      <c r="E303" s="4" t="s">
        <v>6</v>
      </c>
      <c r="F303" s="4"/>
      <c r="G303" s="4"/>
      <c r="H303" s="4"/>
      <c r="I303" s="4"/>
      <c r="J303" s="4"/>
      <c r="K303" s="8">
        <f>SUM(K313+K304+K309)</f>
        <v>11221.1</v>
      </c>
    </row>
    <row r="304" spans="1:11" s="3" customFormat="1" ht="31.5" customHeight="1" x14ac:dyDescent="0.25">
      <c r="A304" s="139"/>
      <c r="B304" s="7" t="s">
        <v>157</v>
      </c>
      <c r="C304" s="56">
        <v>902</v>
      </c>
      <c r="D304" s="4" t="s">
        <v>70</v>
      </c>
      <c r="E304" s="4" t="s">
        <v>6</v>
      </c>
      <c r="F304" s="4" t="s">
        <v>68</v>
      </c>
      <c r="G304" s="51"/>
      <c r="H304" s="4"/>
      <c r="I304" s="4"/>
      <c r="J304" s="4"/>
      <c r="K304" s="8">
        <f>K305</f>
        <v>130</v>
      </c>
    </row>
    <row r="305" spans="1:11" s="3" customFormat="1" ht="47.25" customHeight="1" x14ac:dyDescent="0.25">
      <c r="A305" s="139"/>
      <c r="B305" s="7" t="s">
        <v>327</v>
      </c>
      <c r="C305" s="56">
        <v>902</v>
      </c>
      <c r="D305" s="4" t="s">
        <v>70</v>
      </c>
      <c r="E305" s="4" t="s">
        <v>6</v>
      </c>
      <c r="F305" s="4" t="s">
        <v>68</v>
      </c>
      <c r="G305" s="4" t="s">
        <v>87</v>
      </c>
      <c r="H305" s="4"/>
      <c r="I305" s="4"/>
      <c r="J305" s="4"/>
      <c r="K305" s="8">
        <f>K306</f>
        <v>130</v>
      </c>
    </row>
    <row r="306" spans="1:11" s="3" customFormat="1" ht="47.25" customHeight="1" x14ac:dyDescent="0.25">
      <c r="A306" s="139"/>
      <c r="B306" s="7" t="s">
        <v>328</v>
      </c>
      <c r="C306" s="56">
        <v>902</v>
      </c>
      <c r="D306" s="4" t="s">
        <v>70</v>
      </c>
      <c r="E306" s="4" t="s">
        <v>6</v>
      </c>
      <c r="F306" s="4" t="s">
        <v>68</v>
      </c>
      <c r="G306" s="4" t="s">
        <v>87</v>
      </c>
      <c r="H306" s="4" t="s">
        <v>2</v>
      </c>
      <c r="I306" s="4"/>
      <c r="J306" s="4"/>
      <c r="K306" s="8">
        <f>K307</f>
        <v>130</v>
      </c>
    </row>
    <row r="307" spans="1:11" s="3" customFormat="1" ht="78.75" customHeight="1" x14ac:dyDescent="0.25">
      <c r="A307" s="139"/>
      <c r="B307" s="7" t="s">
        <v>329</v>
      </c>
      <c r="C307" s="56">
        <v>902</v>
      </c>
      <c r="D307" s="4" t="s">
        <v>70</v>
      </c>
      <c r="E307" s="4" t="s">
        <v>6</v>
      </c>
      <c r="F307" s="4" t="s">
        <v>68</v>
      </c>
      <c r="G307" s="4" t="s">
        <v>87</v>
      </c>
      <c r="H307" s="4" t="s">
        <v>2</v>
      </c>
      <c r="I307" s="4" t="s">
        <v>277</v>
      </c>
      <c r="J307" s="4"/>
      <c r="K307" s="8">
        <f>K308</f>
        <v>130</v>
      </c>
    </row>
    <row r="308" spans="1:11" s="3" customFormat="1" ht="31.5" customHeight="1" x14ac:dyDescent="0.25">
      <c r="A308" s="139"/>
      <c r="B308" s="7" t="s">
        <v>120</v>
      </c>
      <c r="C308" s="56">
        <v>902</v>
      </c>
      <c r="D308" s="4" t="s">
        <v>70</v>
      </c>
      <c r="E308" s="4" t="s">
        <v>6</v>
      </c>
      <c r="F308" s="4" t="s">
        <v>68</v>
      </c>
      <c r="G308" s="4" t="s">
        <v>87</v>
      </c>
      <c r="H308" s="4" t="s">
        <v>2</v>
      </c>
      <c r="I308" s="4" t="s">
        <v>277</v>
      </c>
      <c r="J308" s="4" t="s">
        <v>47</v>
      </c>
      <c r="K308" s="8">
        <f>30+50+50</f>
        <v>130</v>
      </c>
    </row>
    <row r="309" spans="1:11" s="3" customFormat="1" ht="31.5" customHeight="1" x14ac:dyDescent="0.25">
      <c r="A309" s="139"/>
      <c r="B309" s="34" t="s">
        <v>713</v>
      </c>
      <c r="C309" s="56">
        <v>902</v>
      </c>
      <c r="D309" s="4" t="s">
        <v>70</v>
      </c>
      <c r="E309" s="4" t="s">
        <v>6</v>
      </c>
      <c r="F309" s="4" t="s">
        <v>10</v>
      </c>
      <c r="G309" s="4"/>
      <c r="H309" s="4"/>
      <c r="I309" s="4"/>
      <c r="J309" s="4"/>
      <c r="K309" s="8">
        <f>K310</f>
        <v>11091.1</v>
      </c>
    </row>
    <row r="310" spans="1:11" s="3" customFormat="1" ht="31.5" customHeight="1" x14ac:dyDescent="0.25">
      <c r="A310" s="139"/>
      <c r="B310" s="34" t="s">
        <v>714</v>
      </c>
      <c r="C310" s="56">
        <v>902</v>
      </c>
      <c r="D310" s="4" t="s">
        <v>70</v>
      </c>
      <c r="E310" s="4" t="s">
        <v>6</v>
      </c>
      <c r="F310" s="4" t="s">
        <v>10</v>
      </c>
      <c r="G310" s="4" t="s">
        <v>87</v>
      </c>
      <c r="H310" s="4"/>
      <c r="I310" s="4"/>
      <c r="J310" s="4"/>
      <c r="K310" s="8">
        <f>K311</f>
        <v>11091.1</v>
      </c>
    </row>
    <row r="311" spans="1:11" s="3" customFormat="1" ht="31.5" customHeight="1" x14ac:dyDescent="0.25">
      <c r="A311" s="139"/>
      <c r="B311" s="34" t="s">
        <v>503</v>
      </c>
      <c r="C311" s="56">
        <v>902</v>
      </c>
      <c r="D311" s="4" t="s">
        <v>70</v>
      </c>
      <c r="E311" s="4" t="s">
        <v>6</v>
      </c>
      <c r="F311" s="4" t="s">
        <v>10</v>
      </c>
      <c r="G311" s="4" t="s">
        <v>87</v>
      </c>
      <c r="H311" s="4" t="s">
        <v>2</v>
      </c>
      <c r="I311" s="4" t="s">
        <v>94</v>
      </c>
      <c r="J311" s="4"/>
      <c r="K311" s="8">
        <f>K312</f>
        <v>11091.1</v>
      </c>
    </row>
    <row r="312" spans="1:11" s="3" customFormat="1" ht="31.5" customHeight="1" x14ac:dyDescent="0.25">
      <c r="A312" s="139"/>
      <c r="B312" s="7" t="s">
        <v>120</v>
      </c>
      <c r="C312" s="56">
        <v>902</v>
      </c>
      <c r="D312" s="4" t="s">
        <v>70</v>
      </c>
      <c r="E312" s="4" t="s">
        <v>6</v>
      </c>
      <c r="F312" s="4" t="s">
        <v>10</v>
      </c>
      <c r="G312" s="4" t="s">
        <v>87</v>
      </c>
      <c r="H312" s="4" t="s">
        <v>2</v>
      </c>
      <c r="I312" s="4" t="s">
        <v>94</v>
      </c>
      <c r="J312" s="4" t="s">
        <v>47</v>
      </c>
      <c r="K312" s="8">
        <v>11091.1</v>
      </c>
    </row>
    <row r="313" spans="1:11" s="3" customFormat="1" ht="18" customHeight="1" x14ac:dyDescent="0.25">
      <c r="A313" s="139"/>
      <c r="B313" s="34" t="s">
        <v>320</v>
      </c>
      <c r="C313" s="56">
        <v>902</v>
      </c>
      <c r="D313" s="4" t="s">
        <v>70</v>
      </c>
      <c r="E313" s="4" t="s">
        <v>6</v>
      </c>
      <c r="F313" s="4" t="s">
        <v>86</v>
      </c>
      <c r="G313" s="4"/>
      <c r="H313" s="4"/>
      <c r="I313" s="4"/>
      <c r="J313" s="4"/>
      <c r="K313" s="8">
        <f t="shared" ref="K313:K316" si="11">SUM(K314)</f>
        <v>0</v>
      </c>
    </row>
    <row r="314" spans="1:11" s="3" customFormat="1" ht="18" customHeight="1" x14ac:dyDescent="0.25">
      <c r="A314" s="139"/>
      <c r="B314" s="34" t="s">
        <v>502</v>
      </c>
      <c r="C314" s="56">
        <v>902</v>
      </c>
      <c r="D314" s="4" t="s">
        <v>70</v>
      </c>
      <c r="E314" s="4" t="s">
        <v>6</v>
      </c>
      <c r="F314" s="4" t="s">
        <v>86</v>
      </c>
      <c r="G314" s="4" t="s">
        <v>92</v>
      </c>
      <c r="H314" s="4"/>
      <c r="I314" s="4"/>
      <c r="J314" s="4"/>
      <c r="K314" s="8">
        <f t="shared" si="11"/>
        <v>0</v>
      </c>
    </row>
    <row r="315" spans="1:11" s="3" customFormat="1" ht="31.5" customHeight="1" x14ac:dyDescent="0.25">
      <c r="A315" s="139"/>
      <c r="B315" s="34" t="s">
        <v>93</v>
      </c>
      <c r="C315" s="56">
        <v>902</v>
      </c>
      <c r="D315" s="4" t="s">
        <v>70</v>
      </c>
      <c r="E315" s="4" t="s">
        <v>6</v>
      </c>
      <c r="F315" s="4" t="s">
        <v>86</v>
      </c>
      <c r="G315" s="4" t="s">
        <v>92</v>
      </c>
      <c r="H315" s="4" t="s">
        <v>2</v>
      </c>
      <c r="I315" s="4"/>
      <c r="J315" s="4"/>
      <c r="K315" s="8">
        <f t="shared" si="11"/>
        <v>0</v>
      </c>
    </row>
    <row r="316" spans="1:11" s="3" customFormat="1" ht="31.5" customHeight="1" x14ac:dyDescent="0.25">
      <c r="A316" s="139"/>
      <c r="B316" s="34" t="s">
        <v>503</v>
      </c>
      <c r="C316" s="56">
        <v>902</v>
      </c>
      <c r="D316" s="4" t="s">
        <v>70</v>
      </c>
      <c r="E316" s="4" t="s">
        <v>6</v>
      </c>
      <c r="F316" s="4" t="s">
        <v>86</v>
      </c>
      <c r="G316" s="4" t="s">
        <v>92</v>
      </c>
      <c r="H316" s="4" t="s">
        <v>2</v>
      </c>
      <c r="I316" s="4" t="s">
        <v>94</v>
      </c>
      <c r="J316" s="4"/>
      <c r="K316" s="8">
        <f t="shared" si="11"/>
        <v>0</v>
      </c>
    </row>
    <row r="317" spans="1:11" s="3" customFormat="1" ht="31.5" customHeight="1" x14ac:dyDescent="0.25">
      <c r="A317" s="139"/>
      <c r="B317" s="7" t="s">
        <v>120</v>
      </c>
      <c r="C317" s="56">
        <v>902</v>
      </c>
      <c r="D317" s="4" t="s">
        <v>70</v>
      </c>
      <c r="E317" s="4" t="s">
        <v>6</v>
      </c>
      <c r="F317" s="4" t="s">
        <v>86</v>
      </c>
      <c r="G317" s="4" t="s">
        <v>92</v>
      </c>
      <c r="H317" s="4" t="s">
        <v>2</v>
      </c>
      <c r="I317" s="4" t="s">
        <v>94</v>
      </c>
      <c r="J317" s="4" t="s">
        <v>47</v>
      </c>
      <c r="K317" s="8"/>
    </row>
    <row r="318" spans="1:11" s="3" customFormat="1" ht="18" customHeight="1" x14ac:dyDescent="0.25">
      <c r="A318" s="139"/>
      <c r="B318" s="42" t="s">
        <v>294</v>
      </c>
      <c r="C318" s="56">
        <v>902</v>
      </c>
      <c r="D318" s="4" t="s">
        <v>24</v>
      </c>
      <c r="E318" s="4"/>
      <c r="F318" s="4"/>
      <c r="G318" s="4"/>
      <c r="H318" s="4"/>
      <c r="I318" s="4"/>
      <c r="J318" s="4"/>
      <c r="K318" s="8">
        <f t="shared" ref="K318:K322" si="12">SUM(K319)</f>
        <v>0</v>
      </c>
    </row>
    <row r="319" spans="1:11" s="3" customFormat="1" ht="18" customHeight="1" x14ac:dyDescent="0.25">
      <c r="A319" s="139"/>
      <c r="B319" s="42" t="s">
        <v>295</v>
      </c>
      <c r="C319" s="56">
        <v>902</v>
      </c>
      <c r="D319" s="4" t="s">
        <v>24</v>
      </c>
      <c r="E319" s="4" t="s">
        <v>4</v>
      </c>
      <c r="F319" s="4"/>
      <c r="G319" s="4"/>
      <c r="H319" s="4"/>
      <c r="I319" s="4"/>
      <c r="J319" s="4"/>
      <c r="K319" s="8">
        <f t="shared" si="12"/>
        <v>0</v>
      </c>
    </row>
    <row r="320" spans="1:11" s="3" customFormat="1" ht="18" customHeight="1" x14ac:dyDescent="0.25">
      <c r="A320" s="139"/>
      <c r="B320" s="7" t="s">
        <v>351</v>
      </c>
      <c r="C320" s="56">
        <v>902</v>
      </c>
      <c r="D320" s="4" t="s">
        <v>24</v>
      </c>
      <c r="E320" s="4" t="s">
        <v>4</v>
      </c>
      <c r="F320" s="4" t="s">
        <v>4</v>
      </c>
      <c r="G320" s="51"/>
      <c r="H320" s="4"/>
      <c r="I320" s="4"/>
      <c r="J320" s="4"/>
      <c r="K320" s="8">
        <f t="shared" si="12"/>
        <v>0</v>
      </c>
    </row>
    <row r="321" spans="1:11" s="3" customFormat="1" ht="64.95" customHeight="1" x14ac:dyDescent="0.25">
      <c r="A321" s="139"/>
      <c r="B321" s="7" t="s">
        <v>488</v>
      </c>
      <c r="C321" s="56">
        <v>902</v>
      </c>
      <c r="D321" s="4" t="s">
        <v>24</v>
      </c>
      <c r="E321" s="4" t="s">
        <v>4</v>
      </c>
      <c r="F321" s="4" t="s">
        <v>4</v>
      </c>
      <c r="G321" s="51">
        <v>1</v>
      </c>
      <c r="H321" s="4"/>
      <c r="I321" s="4"/>
      <c r="J321" s="4"/>
      <c r="K321" s="8">
        <f t="shared" si="12"/>
        <v>0</v>
      </c>
    </row>
    <row r="322" spans="1:11" s="3" customFormat="1" ht="31.5" customHeight="1" x14ac:dyDescent="0.25">
      <c r="A322" s="139"/>
      <c r="B322" s="34" t="s">
        <v>489</v>
      </c>
      <c r="C322" s="56">
        <v>902</v>
      </c>
      <c r="D322" s="4" t="s">
        <v>24</v>
      </c>
      <c r="E322" s="4" t="s">
        <v>4</v>
      </c>
      <c r="F322" s="4" t="s">
        <v>4</v>
      </c>
      <c r="G322" s="51">
        <v>1</v>
      </c>
      <c r="H322" s="4" t="s">
        <v>2</v>
      </c>
      <c r="I322" s="4"/>
      <c r="J322" s="4"/>
      <c r="K322" s="8">
        <f t="shared" si="12"/>
        <v>0</v>
      </c>
    </row>
    <row r="323" spans="1:11" s="3" customFormat="1" ht="126" customHeight="1" x14ac:dyDescent="0.25">
      <c r="A323" s="139"/>
      <c r="B323" s="7" t="s">
        <v>293</v>
      </c>
      <c r="C323" s="56">
        <v>902</v>
      </c>
      <c r="D323" s="4" t="s">
        <v>24</v>
      </c>
      <c r="E323" s="4" t="s">
        <v>4</v>
      </c>
      <c r="F323" s="4" t="s">
        <v>4</v>
      </c>
      <c r="G323" s="51">
        <v>1</v>
      </c>
      <c r="H323" s="4" t="s">
        <v>2</v>
      </c>
      <c r="I323" s="4" t="s">
        <v>292</v>
      </c>
      <c r="J323" s="4"/>
      <c r="K323" s="8">
        <f>SUM(K324+K325)</f>
        <v>0</v>
      </c>
    </row>
    <row r="324" spans="1:11" s="3" customFormat="1" ht="31.5" customHeight="1" x14ac:dyDescent="0.25">
      <c r="A324" s="139"/>
      <c r="B324" s="7" t="s">
        <v>72</v>
      </c>
      <c r="C324" s="56">
        <v>902</v>
      </c>
      <c r="D324" s="4" t="s">
        <v>24</v>
      </c>
      <c r="E324" s="4" t="s">
        <v>4</v>
      </c>
      <c r="F324" s="4" t="s">
        <v>4</v>
      </c>
      <c r="G324" s="51">
        <v>1</v>
      </c>
      <c r="H324" s="4" t="s">
        <v>2</v>
      </c>
      <c r="I324" s="4" t="s">
        <v>292</v>
      </c>
      <c r="J324" s="4" t="s">
        <v>52</v>
      </c>
      <c r="K324" s="8"/>
    </row>
    <row r="325" spans="1:11" s="3" customFormat="1" ht="31.5" customHeight="1" x14ac:dyDescent="0.25">
      <c r="A325" s="139"/>
      <c r="B325" s="7" t="s">
        <v>120</v>
      </c>
      <c r="C325" s="56">
        <v>902</v>
      </c>
      <c r="D325" s="4" t="s">
        <v>24</v>
      </c>
      <c r="E325" s="4" t="s">
        <v>4</v>
      </c>
      <c r="F325" s="4" t="s">
        <v>4</v>
      </c>
      <c r="G325" s="51">
        <v>1</v>
      </c>
      <c r="H325" s="4" t="s">
        <v>2</v>
      </c>
      <c r="I325" s="4" t="s">
        <v>292</v>
      </c>
      <c r="J325" s="4" t="s">
        <v>47</v>
      </c>
      <c r="K325" s="8"/>
    </row>
    <row r="326" spans="1:11" s="3" customFormat="1" ht="18" customHeight="1" x14ac:dyDescent="0.25">
      <c r="A326" s="139"/>
      <c r="B326" s="7" t="s">
        <v>20</v>
      </c>
      <c r="C326" s="56">
        <v>902</v>
      </c>
      <c r="D326" s="4">
        <v>10</v>
      </c>
      <c r="E326" s="4"/>
      <c r="F326" s="4"/>
      <c r="G326" s="51"/>
      <c r="H326" s="4"/>
      <c r="I326" s="4"/>
      <c r="J326" s="4"/>
      <c r="K326" s="8">
        <f>SUM(K327+K333+K345+K351)</f>
        <v>72067.899999999994</v>
      </c>
    </row>
    <row r="327" spans="1:11" s="3" customFormat="1" ht="18" customHeight="1" x14ac:dyDescent="0.25">
      <c r="A327" s="139"/>
      <c r="B327" s="41" t="s">
        <v>41</v>
      </c>
      <c r="C327" s="56">
        <v>902</v>
      </c>
      <c r="D327" s="4" t="s">
        <v>21</v>
      </c>
      <c r="E327" s="4" t="s">
        <v>2</v>
      </c>
      <c r="F327" s="4"/>
      <c r="G327" s="51"/>
      <c r="H327" s="4"/>
      <c r="I327" s="4"/>
      <c r="J327" s="4"/>
      <c r="K327" s="8">
        <f t="shared" ref="K327:K329" si="13">SUM(K328)</f>
        <v>21223.8</v>
      </c>
    </row>
    <row r="328" spans="1:11" s="3" customFormat="1" ht="31.5" customHeight="1" x14ac:dyDescent="0.25">
      <c r="A328" s="139"/>
      <c r="B328" s="34" t="s">
        <v>352</v>
      </c>
      <c r="C328" s="56">
        <v>902</v>
      </c>
      <c r="D328" s="4" t="s">
        <v>21</v>
      </c>
      <c r="E328" s="4" t="s">
        <v>2</v>
      </c>
      <c r="F328" s="4" t="s">
        <v>95</v>
      </c>
      <c r="G328" s="51"/>
      <c r="H328" s="4"/>
      <c r="I328" s="4"/>
      <c r="J328" s="4"/>
      <c r="K328" s="8">
        <f t="shared" si="13"/>
        <v>21223.8</v>
      </c>
    </row>
    <row r="329" spans="1:11" s="3" customFormat="1" ht="31.5" customHeight="1" x14ac:dyDescent="0.25">
      <c r="A329" s="139"/>
      <c r="B329" s="34" t="s">
        <v>353</v>
      </c>
      <c r="C329" s="56">
        <v>902</v>
      </c>
      <c r="D329" s="4" t="s">
        <v>21</v>
      </c>
      <c r="E329" s="4" t="s">
        <v>2</v>
      </c>
      <c r="F329" s="4" t="s">
        <v>95</v>
      </c>
      <c r="G329" s="51">
        <v>1</v>
      </c>
      <c r="H329" s="4"/>
      <c r="I329" s="4"/>
      <c r="J329" s="4"/>
      <c r="K329" s="8">
        <f t="shared" si="13"/>
        <v>21223.8</v>
      </c>
    </row>
    <row r="330" spans="1:11" s="3" customFormat="1" ht="31.5" customHeight="1" x14ac:dyDescent="0.25">
      <c r="A330" s="139"/>
      <c r="B330" s="38" t="s">
        <v>179</v>
      </c>
      <c r="C330" s="56">
        <v>902</v>
      </c>
      <c r="D330" s="4" t="s">
        <v>21</v>
      </c>
      <c r="E330" s="4" t="s">
        <v>2</v>
      </c>
      <c r="F330" s="4" t="s">
        <v>95</v>
      </c>
      <c r="G330" s="51">
        <v>1</v>
      </c>
      <c r="H330" s="4" t="s">
        <v>2</v>
      </c>
      <c r="I330" s="4"/>
      <c r="J330" s="4"/>
      <c r="K330" s="8">
        <f>SUM(K332)</f>
        <v>21223.8</v>
      </c>
    </row>
    <row r="331" spans="1:11" s="3" customFormat="1" ht="31.5" customHeight="1" x14ac:dyDescent="0.25">
      <c r="A331" s="139"/>
      <c r="B331" s="38" t="s">
        <v>354</v>
      </c>
      <c r="C331" s="56">
        <v>902</v>
      </c>
      <c r="D331" s="4" t="s">
        <v>21</v>
      </c>
      <c r="E331" s="4" t="s">
        <v>2</v>
      </c>
      <c r="F331" s="4" t="s">
        <v>95</v>
      </c>
      <c r="G331" s="51">
        <v>1</v>
      </c>
      <c r="H331" s="4" t="s">
        <v>2</v>
      </c>
      <c r="I331" s="4" t="s">
        <v>96</v>
      </c>
      <c r="J331" s="4"/>
      <c r="K331" s="8">
        <f>SUM(K332)</f>
        <v>21223.8</v>
      </c>
    </row>
    <row r="332" spans="1:11" s="3" customFormat="1" ht="18" customHeight="1" x14ac:dyDescent="0.25">
      <c r="A332" s="139"/>
      <c r="B332" s="6" t="s">
        <v>53</v>
      </c>
      <c r="C332" s="56">
        <v>902</v>
      </c>
      <c r="D332" s="4" t="s">
        <v>21</v>
      </c>
      <c r="E332" s="4" t="s">
        <v>2</v>
      </c>
      <c r="F332" s="4" t="s">
        <v>95</v>
      </c>
      <c r="G332" s="51">
        <v>1</v>
      </c>
      <c r="H332" s="4" t="s">
        <v>2</v>
      </c>
      <c r="I332" s="4" t="s">
        <v>96</v>
      </c>
      <c r="J332" s="4" t="s">
        <v>54</v>
      </c>
      <c r="K332" s="8">
        <f>17371.7+3852.1</f>
        <v>21223.8</v>
      </c>
    </row>
    <row r="333" spans="1:11" s="3" customFormat="1" ht="18" customHeight="1" x14ac:dyDescent="0.25">
      <c r="A333" s="139"/>
      <c r="B333" s="6" t="s">
        <v>28</v>
      </c>
      <c r="C333" s="56">
        <v>902</v>
      </c>
      <c r="D333" s="4" t="s">
        <v>21</v>
      </c>
      <c r="E333" s="4" t="s">
        <v>5</v>
      </c>
      <c r="F333" s="4"/>
      <c r="G333" s="51"/>
      <c r="H333" s="4"/>
      <c r="I333" s="4"/>
      <c r="J333" s="4"/>
      <c r="K333" s="8">
        <f>K334+K342</f>
        <v>3000</v>
      </c>
    </row>
    <row r="334" spans="1:11" s="3" customFormat="1" ht="31.5" customHeight="1" x14ac:dyDescent="0.25">
      <c r="A334" s="139"/>
      <c r="B334" s="34" t="s">
        <v>352</v>
      </c>
      <c r="C334" s="56">
        <v>902</v>
      </c>
      <c r="D334" s="4" t="s">
        <v>21</v>
      </c>
      <c r="E334" s="4" t="s">
        <v>5</v>
      </c>
      <c r="F334" s="4" t="s">
        <v>95</v>
      </c>
      <c r="G334" s="4"/>
      <c r="H334" s="4"/>
      <c r="I334" s="4"/>
      <c r="J334" s="65"/>
      <c r="K334" s="8">
        <f>SUM(K335)</f>
        <v>3000</v>
      </c>
    </row>
    <row r="335" spans="1:11" s="3" customFormat="1" ht="31.5" customHeight="1" x14ac:dyDescent="0.25">
      <c r="A335" s="139"/>
      <c r="B335" s="34" t="s">
        <v>353</v>
      </c>
      <c r="C335" s="56">
        <v>902</v>
      </c>
      <c r="D335" s="4" t="s">
        <v>21</v>
      </c>
      <c r="E335" s="4" t="s">
        <v>5</v>
      </c>
      <c r="F335" s="4" t="s">
        <v>95</v>
      </c>
      <c r="G335" s="4" t="s">
        <v>87</v>
      </c>
      <c r="H335" s="4"/>
      <c r="I335" s="4"/>
      <c r="J335" s="4"/>
      <c r="K335" s="8">
        <f>K336+K339</f>
        <v>3000</v>
      </c>
    </row>
    <row r="336" spans="1:11" s="3" customFormat="1" ht="31.5" customHeight="1" x14ac:dyDescent="0.25">
      <c r="A336" s="139"/>
      <c r="B336" s="7" t="s">
        <v>179</v>
      </c>
      <c r="C336" s="56">
        <v>902</v>
      </c>
      <c r="D336" s="4" t="s">
        <v>21</v>
      </c>
      <c r="E336" s="4" t="s">
        <v>5</v>
      </c>
      <c r="F336" s="4" t="s">
        <v>95</v>
      </c>
      <c r="G336" s="4" t="s">
        <v>87</v>
      </c>
      <c r="H336" s="4" t="s">
        <v>2</v>
      </c>
      <c r="I336" s="4"/>
      <c r="J336" s="4"/>
      <c r="K336" s="8">
        <f>SUM(K337)</f>
        <v>3000</v>
      </c>
    </row>
    <row r="337" spans="1:11" s="3" customFormat="1" ht="31.5" customHeight="1" x14ac:dyDescent="0.25">
      <c r="A337" s="139"/>
      <c r="B337" s="34" t="s">
        <v>354</v>
      </c>
      <c r="C337" s="56">
        <v>902</v>
      </c>
      <c r="D337" s="4" t="s">
        <v>21</v>
      </c>
      <c r="E337" s="4" t="s">
        <v>5</v>
      </c>
      <c r="F337" s="4" t="s">
        <v>95</v>
      </c>
      <c r="G337" s="4" t="s">
        <v>87</v>
      </c>
      <c r="H337" s="4" t="s">
        <v>2</v>
      </c>
      <c r="I337" s="4" t="s">
        <v>96</v>
      </c>
      <c r="J337" s="4"/>
      <c r="K337" s="8">
        <f>SUM(K338)</f>
        <v>3000</v>
      </c>
    </row>
    <row r="338" spans="1:11" s="3" customFormat="1" ht="18" customHeight="1" x14ac:dyDescent="0.25">
      <c r="A338" s="139"/>
      <c r="B338" s="7" t="s">
        <v>53</v>
      </c>
      <c r="C338" s="56">
        <v>902</v>
      </c>
      <c r="D338" s="4" t="s">
        <v>21</v>
      </c>
      <c r="E338" s="4" t="s">
        <v>5</v>
      </c>
      <c r="F338" s="4" t="s">
        <v>95</v>
      </c>
      <c r="G338" s="4" t="s">
        <v>87</v>
      </c>
      <c r="H338" s="4" t="s">
        <v>2</v>
      </c>
      <c r="I338" s="4" t="s">
        <v>96</v>
      </c>
      <c r="J338" s="4" t="s">
        <v>54</v>
      </c>
      <c r="K338" s="8">
        <f>3000</f>
        <v>3000</v>
      </c>
    </row>
    <row r="339" spans="1:11" s="3" customFormat="1" ht="82.2" customHeight="1" x14ac:dyDescent="0.25">
      <c r="A339" s="139"/>
      <c r="B339" s="7" t="s">
        <v>355</v>
      </c>
      <c r="C339" s="56">
        <v>902</v>
      </c>
      <c r="D339" s="4" t="s">
        <v>21</v>
      </c>
      <c r="E339" s="4" t="s">
        <v>5</v>
      </c>
      <c r="F339" s="4" t="s">
        <v>95</v>
      </c>
      <c r="G339" s="4" t="s">
        <v>87</v>
      </c>
      <c r="H339" s="4" t="s">
        <v>4</v>
      </c>
      <c r="I339" s="4"/>
      <c r="J339" s="4"/>
      <c r="K339" s="8">
        <f>K340</f>
        <v>0</v>
      </c>
    </row>
    <row r="340" spans="1:11" s="3" customFormat="1" ht="78.75" customHeight="1" x14ac:dyDescent="0.25">
      <c r="A340" s="139"/>
      <c r="B340" s="7" t="s">
        <v>356</v>
      </c>
      <c r="C340" s="56">
        <v>902</v>
      </c>
      <c r="D340" s="4" t="s">
        <v>21</v>
      </c>
      <c r="E340" s="4" t="s">
        <v>5</v>
      </c>
      <c r="F340" s="4" t="s">
        <v>95</v>
      </c>
      <c r="G340" s="4" t="s">
        <v>87</v>
      </c>
      <c r="H340" s="4" t="s">
        <v>4</v>
      </c>
      <c r="I340" s="4" t="s">
        <v>313</v>
      </c>
      <c r="J340" s="4"/>
      <c r="K340" s="8">
        <f>K341</f>
        <v>0</v>
      </c>
    </row>
    <row r="341" spans="1:11" s="3" customFormat="1" ht="18" customHeight="1" x14ac:dyDescent="0.25">
      <c r="A341" s="139"/>
      <c r="B341" s="7" t="s">
        <v>53</v>
      </c>
      <c r="C341" s="56">
        <v>902</v>
      </c>
      <c r="D341" s="4" t="s">
        <v>21</v>
      </c>
      <c r="E341" s="4" t="s">
        <v>5</v>
      </c>
      <c r="F341" s="4" t="s">
        <v>95</v>
      </c>
      <c r="G341" s="4" t="s">
        <v>87</v>
      </c>
      <c r="H341" s="4" t="s">
        <v>4</v>
      </c>
      <c r="I341" s="4" t="s">
        <v>313</v>
      </c>
      <c r="J341" s="4" t="s">
        <v>54</v>
      </c>
      <c r="K341" s="8"/>
    </row>
    <row r="342" spans="1:11" s="3" customFormat="1" ht="18" customHeight="1" x14ac:dyDescent="0.25">
      <c r="A342" s="139"/>
      <c r="B342" s="7" t="s">
        <v>51</v>
      </c>
      <c r="C342" s="56">
        <v>902</v>
      </c>
      <c r="D342" s="4" t="s">
        <v>21</v>
      </c>
      <c r="E342" s="4" t="s">
        <v>5</v>
      </c>
      <c r="F342" s="4" t="s">
        <v>446</v>
      </c>
      <c r="G342" s="4"/>
      <c r="H342" s="4"/>
      <c r="I342" s="4"/>
      <c r="J342" s="4"/>
      <c r="K342" s="8">
        <f>K343</f>
        <v>0</v>
      </c>
    </row>
    <row r="343" spans="1:11" s="3" customFormat="1" ht="18" customHeight="1" x14ac:dyDescent="0.25">
      <c r="A343" s="139"/>
      <c r="B343" s="7" t="s">
        <v>580</v>
      </c>
      <c r="C343" s="56">
        <v>902</v>
      </c>
      <c r="D343" s="4" t="s">
        <v>21</v>
      </c>
      <c r="E343" s="4" t="s">
        <v>5</v>
      </c>
      <c r="F343" s="4" t="s">
        <v>446</v>
      </c>
      <c r="G343" s="4" t="s">
        <v>581</v>
      </c>
      <c r="H343" s="4" t="s">
        <v>74</v>
      </c>
      <c r="I343" s="4" t="s">
        <v>597</v>
      </c>
      <c r="J343" s="4"/>
      <c r="K343" s="8">
        <f>K344</f>
        <v>0</v>
      </c>
    </row>
    <row r="344" spans="1:11" s="3" customFormat="1" ht="18" customHeight="1" x14ac:dyDescent="0.25">
      <c r="A344" s="139"/>
      <c r="B344" s="7" t="s">
        <v>53</v>
      </c>
      <c r="C344" s="56">
        <v>902</v>
      </c>
      <c r="D344" s="4" t="s">
        <v>21</v>
      </c>
      <c r="E344" s="4" t="s">
        <v>5</v>
      </c>
      <c r="F344" s="4" t="s">
        <v>446</v>
      </c>
      <c r="G344" s="4" t="s">
        <v>581</v>
      </c>
      <c r="H344" s="4" t="s">
        <v>74</v>
      </c>
      <c r="I344" s="4" t="s">
        <v>597</v>
      </c>
      <c r="J344" s="4" t="s">
        <v>54</v>
      </c>
      <c r="K344" s="8"/>
    </row>
    <row r="345" spans="1:11" s="3" customFormat="1" ht="18" customHeight="1" x14ac:dyDescent="0.25">
      <c r="A345" s="139"/>
      <c r="B345" s="6" t="s">
        <v>29</v>
      </c>
      <c r="C345" s="56">
        <v>902</v>
      </c>
      <c r="D345" s="4" t="s">
        <v>21</v>
      </c>
      <c r="E345" s="4" t="s">
        <v>6</v>
      </c>
      <c r="F345" s="4"/>
      <c r="G345" s="51"/>
      <c r="H345" s="4"/>
      <c r="I345" s="4"/>
      <c r="J345" s="4"/>
      <c r="K345" s="8">
        <f>K346</f>
        <v>40908.899999999994</v>
      </c>
    </row>
    <row r="346" spans="1:11" s="3" customFormat="1" ht="18" customHeight="1" x14ac:dyDescent="0.25">
      <c r="A346" s="139"/>
      <c r="B346" s="34" t="s">
        <v>320</v>
      </c>
      <c r="C346" s="56">
        <v>902</v>
      </c>
      <c r="D346" s="4" t="s">
        <v>21</v>
      </c>
      <c r="E346" s="4" t="s">
        <v>6</v>
      </c>
      <c r="F346" s="4" t="s">
        <v>86</v>
      </c>
      <c r="G346" s="51"/>
      <c r="H346" s="4"/>
      <c r="I346" s="4"/>
      <c r="J346" s="4"/>
      <c r="K346" s="8">
        <f t="shared" ref="K346" si="14">K347</f>
        <v>40908.899999999994</v>
      </c>
    </row>
    <row r="347" spans="1:11" s="3" customFormat="1" ht="18" customHeight="1" x14ac:dyDescent="0.25">
      <c r="A347" s="139"/>
      <c r="B347" s="34" t="s">
        <v>158</v>
      </c>
      <c r="C347" s="56">
        <v>902</v>
      </c>
      <c r="D347" s="4" t="s">
        <v>21</v>
      </c>
      <c r="E347" s="4" t="s">
        <v>6</v>
      </c>
      <c r="F347" s="4" t="s">
        <v>86</v>
      </c>
      <c r="G347" s="51">
        <v>2</v>
      </c>
      <c r="H347" s="4"/>
      <c r="I347" s="4"/>
      <c r="J347" s="4"/>
      <c r="K347" s="8">
        <f t="shared" ref="K347:K349" si="15">SUM(K348)</f>
        <v>40908.899999999994</v>
      </c>
    </row>
    <row r="348" spans="1:11" s="3" customFormat="1" ht="31.5" customHeight="1" x14ac:dyDescent="0.25">
      <c r="A348" s="139"/>
      <c r="B348" s="34" t="s">
        <v>91</v>
      </c>
      <c r="C348" s="56">
        <v>902</v>
      </c>
      <c r="D348" s="4" t="s">
        <v>21</v>
      </c>
      <c r="E348" s="4" t="s">
        <v>6</v>
      </c>
      <c r="F348" s="4" t="s">
        <v>86</v>
      </c>
      <c r="G348" s="51">
        <v>2</v>
      </c>
      <c r="H348" s="4" t="s">
        <v>2</v>
      </c>
      <c r="I348" s="4"/>
      <c r="J348" s="4"/>
      <c r="K348" s="8">
        <f t="shared" si="15"/>
        <v>40908.899999999994</v>
      </c>
    </row>
    <row r="349" spans="1:11" s="3" customFormat="1" ht="18" customHeight="1" x14ac:dyDescent="0.25">
      <c r="A349" s="139"/>
      <c r="B349" s="34" t="s">
        <v>177</v>
      </c>
      <c r="C349" s="56">
        <v>902</v>
      </c>
      <c r="D349" s="4" t="s">
        <v>21</v>
      </c>
      <c r="E349" s="4" t="s">
        <v>6</v>
      </c>
      <c r="F349" s="4" t="s">
        <v>86</v>
      </c>
      <c r="G349" s="51">
        <v>2</v>
      </c>
      <c r="H349" s="4" t="s">
        <v>2</v>
      </c>
      <c r="I349" s="4" t="s">
        <v>178</v>
      </c>
      <c r="J349" s="4"/>
      <c r="K349" s="8">
        <f t="shared" si="15"/>
        <v>40908.899999999994</v>
      </c>
    </row>
    <row r="350" spans="1:11" s="3" customFormat="1" ht="18" customHeight="1" x14ac:dyDescent="0.25">
      <c r="A350" s="139"/>
      <c r="B350" s="6" t="s">
        <v>53</v>
      </c>
      <c r="C350" s="56">
        <v>902</v>
      </c>
      <c r="D350" s="4" t="s">
        <v>21</v>
      </c>
      <c r="E350" s="4" t="s">
        <v>6</v>
      </c>
      <c r="F350" s="4" t="s">
        <v>86</v>
      </c>
      <c r="G350" s="51">
        <v>2</v>
      </c>
      <c r="H350" s="4" t="s">
        <v>2</v>
      </c>
      <c r="I350" s="4" t="s">
        <v>178</v>
      </c>
      <c r="J350" s="4" t="s">
        <v>54</v>
      </c>
      <c r="K350" s="8">
        <f>22090.8+18818.1</f>
        <v>40908.899999999994</v>
      </c>
    </row>
    <row r="351" spans="1:11" s="3" customFormat="1" ht="18" customHeight="1" x14ac:dyDescent="0.25">
      <c r="A351" s="139"/>
      <c r="B351" s="7" t="s">
        <v>60</v>
      </c>
      <c r="C351" s="56">
        <v>902</v>
      </c>
      <c r="D351" s="4" t="s">
        <v>21</v>
      </c>
      <c r="E351" s="4" t="s">
        <v>30</v>
      </c>
      <c r="F351" s="4"/>
      <c r="G351" s="51"/>
      <c r="H351" s="4"/>
      <c r="I351" s="4"/>
      <c r="J351" s="4"/>
      <c r="K351" s="8">
        <f>SUM(K352+K357)</f>
        <v>6935.2</v>
      </c>
    </row>
    <row r="352" spans="1:11" s="3" customFormat="1" ht="31.5" customHeight="1" x14ac:dyDescent="0.25">
      <c r="A352" s="139"/>
      <c r="B352" s="34" t="s">
        <v>352</v>
      </c>
      <c r="C352" s="56">
        <v>902</v>
      </c>
      <c r="D352" s="4" t="s">
        <v>21</v>
      </c>
      <c r="E352" s="4" t="s">
        <v>30</v>
      </c>
      <c r="F352" s="4" t="s">
        <v>95</v>
      </c>
      <c r="G352" s="4"/>
      <c r="H352" s="4"/>
      <c r="I352" s="4"/>
      <c r="J352" s="4"/>
      <c r="K352" s="8">
        <f>K353</f>
        <v>1380</v>
      </c>
    </row>
    <row r="353" spans="1:11" s="3" customFormat="1" ht="31.5" customHeight="1" x14ac:dyDescent="0.25">
      <c r="A353" s="139"/>
      <c r="B353" s="34" t="s">
        <v>353</v>
      </c>
      <c r="C353" s="56">
        <v>902</v>
      </c>
      <c r="D353" s="4" t="s">
        <v>21</v>
      </c>
      <c r="E353" s="4" t="s">
        <v>30</v>
      </c>
      <c r="F353" s="4" t="s">
        <v>95</v>
      </c>
      <c r="G353" s="4" t="s">
        <v>87</v>
      </c>
      <c r="H353" s="4"/>
      <c r="I353" s="4"/>
      <c r="J353" s="4"/>
      <c r="K353" s="8">
        <f>K354</f>
        <v>1380</v>
      </c>
    </row>
    <row r="354" spans="1:11" s="3" customFormat="1" ht="31.5" customHeight="1" x14ac:dyDescent="0.25">
      <c r="A354" s="139"/>
      <c r="B354" s="7" t="s">
        <v>311</v>
      </c>
      <c r="C354" s="56">
        <v>902</v>
      </c>
      <c r="D354" s="4" t="s">
        <v>21</v>
      </c>
      <c r="E354" s="4" t="s">
        <v>30</v>
      </c>
      <c r="F354" s="4" t="s">
        <v>95</v>
      </c>
      <c r="G354" s="4" t="s">
        <v>87</v>
      </c>
      <c r="H354" s="4" t="s">
        <v>5</v>
      </c>
      <c r="I354" s="4"/>
      <c r="J354" s="4"/>
      <c r="K354" s="8">
        <f>K355</f>
        <v>1380</v>
      </c>
    </row>
    <row r="355" spans="1:11" s="3" customFormat="1" ht="63" customHeight="1" x14ac:dyDescent="0.25">
      <c r="A355" s="139"/>
      <c r="B355" s="7" t="s">
        <v>357</v>
      </c>
      <c r="C355" s="56">
        <v>902</v>
      </c>
      <c r="D355" s="4" t="s">
        <v>21</v>
      </c>
      <c r="E355" s="4" t="s">
        <v>30</v>
      </c>
      <c r="F355" s="4" t="s">
        <v>95</v>
      </c>
      <c r="G355" s="4" t="s">
        <v>87</v>
      </c>
      <c r="H355" s="4" t="s">
        <v>5</v>
      </c>
      <c r="I355" s="4" t="s">
        <v>312</v>
      </c>
      <c r="J355" s="4"/>
      <c r="K355" s="8">
        <f>K356</f>
        <v>1380</v>
      </c>
    </row>
    <row r="356" spans="1:11" s="3" customFormat="1" ht="18" customHeight="1" x14ac:dyDescent="0.25">
      <c r="A356" s="139"/>
      <c r="B356" s="6" t="s">
        <v>53</v>
      </c>
      <c r="C356" s="56">
        <v>902</v>
      </c>
      <c r="D356" s="4" t="s">
        <v>21</v>
      </c>
      <c r="E356" s="4" t="s">
        <v>30</v>
      </c>
      <c r="F356" s="4" t="s">
        <v>95</v>
      </c>
      <c r="G356" s="4" t="s">
        <v>87</v>
      </c>
      <c r="H356" s="4" t="s">
        <v>5</v>
      </c>
      <c r="I356" s="4" t="s">
        <v>312</v>
      </c>
      <c r="J356" s="4" t="s">
        <v>54</v>
      </c>
      <c r="K356" s="8">
        <v>1380</v>
      </c>
    </row>
    <row r="357" spans="1:11" ht="18" customHeight="1" x14ac:dyDescent="0.25">
      <c r="A357" s="139"/>
      <c r="B357" s="7" t="s">
        <v>65</v>
      </c>
      <c r="C357" s="56">
        <v>902</v>
      </c>
      <c r="D357" s="4" t="s">
        <v>21</v>
      </c>
      <c r="E357" s="4" t="s">
        <v>30</v>
      </c>
      <c r="F357" s="4">
        <v>52</v>
      </c>
      <c r="G357" s="51"/>
      <c r="H357" s="4"/>
      <c r="I357" s="4"/>
      <c r="J357" s="4"/>
      <c r="K357" s="8">
        <f>SUM(K358)</f>
        <v>5555.2</v>
      </c>
    </row>
    <row r="358" spans="1:11" ht="18" customHeight="1" x14ac:dyDescent="0.25">
      <c r="A358" s="139"/>
      <c r="B358" s="7" t="s">
        <v>50</v>
      </c>
      <c r="C358" s="56">
        <v>902</v>
      </c>
      <c r="D358" s="4" t="s">
        <v>21</v>
      </c>
      <c r="E358" s="4" t="s">
        <v>30</v>
      </c>
      <c r="F358" s="4" t="s">
        <v>78</v>
      </c>
      <c r="G358" s="51">
        <v>2</v>
      </c>
      <c r="H358" s="4"/>
      <c r="I358" s="4"/>
      <c r="J358" s="4"/>
      <c r="K358" s="8">
        <f>SUM(K359)</f>
        <v>5555.2</v>
      </c>
    </row>
    <row r="359" spans="1:11" s="3" customFormat="1" ht="47.25" customHeight="1" x14ac:dyDescent="0.25">
      <c r="A359" s="139"/>
      <c r="B359" s="7" t="s">
        <v>404</v>
      </c>
      <c r="C359" s="56">
        <v>902</v>
      </c>
      <c r="D359" s="4" t="s">
        <v>21</v>
      </c>
      <c r="E359" s="4" t="s">
        <v>30</v>
      </c>
      <c r="F359" s="4" t="s">
        <v>78</v>
      </c>
      <c r="G359" s="51">
        <v>2</v>
      </c>
      <c r="H359" s="4" t="s">
        <v>74</v>
      </c>
      <c r="I359" s="4" t="s">
        <v>242</v>
      </c>
      <c r="J359" s="4"/>
      <c r="K359" s="8">
        <f>SUM(K360:K362)</f>
        <v>5555.2</v>
      </c>
    </row>
    <row r="360" spans="1:11" s="3" customFormat="1" ht="47.25" customHeight="1" x14ac:dyDescent="0.25">
      <c r="A360" s="139"/>
      <c r="B360" s="7" t="s">
        <v>119</v>
      </c>
      <c r="C360" s="56">
        <v>902</v>
      </c>
      <c r="D360" s="4" t="s">
        <v>21</v>
      </c>
      <c r="E360" s="4" t="s">
        <v>30</v>
      </c>
      <c r="F360" s="4" t="s">
        <v>78</v>
      </c>
      <c r="G360" s="51">
        <v>2</v>
      </c>
      <c r="H360" s="4" t="s">
        <v>74</v>
      </c>
      <c r="I360" s="4" t="s">
        <v>242</v>
      </c>
      <c r="J360" s="4" t="s">
        <v>46</v>
      </c>
      <c r="K360" s="8">
        <v>5218.3999999999996</v>
      </c>
    </row>
    <row r="361" spans="1:11" s="3" customFormat="1" ht="31.5" customHeight="1" x14ac:dyDescent="0.25">
      <c r="A361" s="140"/>
      <c r="B361" s="7" t="s">
        <v>120</v>
      </c>
      <c r="C361" s="56">
        <v>902</v>
      </c>
      <c r="D361" s="4" t="s">
        <v>21</v>
      </c>
      <c r="E361" s="4" t="s">
        <v>30</v>
      </c>
      <c r="F361" s="4" t="s">
        <v>78</v>
      </c>
      <c r="G361" s="51">
        <v>2</v>
      </c>
      <c r="H361" s="4" t="s">
        <v>74</v>
      </c>
      <c r="I361" s="4" t="s">
        <v>242</v>
      </c>
      <c r="J361" s="4" t="s">
        <v>47</v>
      </c>
      <c r="K361" s="8">
        <v>336.8</v>
      </c>
    </row>
    <row r="362" spans="1:11" s="3" customFormat="1" ht="18" customHeight="1" x14ac:dyDescent="0.25">
      <c r="A362" s="43"/>
      <c r="B362" s="6" t="s">
        <v>53</v>
      </c>
      <c r="C362" s="56">
        <v>902</v>
      </c>
      <c r="D362" s="4" t="s">
        <v>21</v>
      </c>
      <c r="E362" s="4" t="s">
        <v>30</v>
      </c>
      <c r="F362" s="4" t="s">
        <v>78</v>
      </c>
      <c r="G362" s="51">
        <v>2</v>
      </c>
      <c r="H362" s="4" t="s">
        <v>74</v>
      </c>
      <c r="I362" s="4" t="s">
        <v>242</v>
      </c>
      <c r="J362" s="4" t="s">
        <v>54</v>
      </c>
      <c r="K362" s="8"/>
    </row>
    <row r="363" spans="1:11" s="3" customFormat="1" ht="18" customHeight="1" x14ac:dyDescent="0.25">
      <c r="A363" s="43"/>
      <c r="B363" s="6" t="s">
        <v>540</v>
      </c>
      <c r="C363" s="56">
        <v>902</v>
      </c>
      <c r="D363" s="4" t="s">
        <v>39</v>
      </c>
      <c r="E363" s="4"/>
      <c r="F363" s="4"/>
      <c r="G363" s="51"/>
      <c r="H363" s="4"/>
      <c r="I363" s="4"/>
      <c r="J363" s="4"/>
      <c r="K363" s="8">
        <f t="shared" ref="K363:K368" si="16">K364</f>
        <v>31850</v>
      </c>
    </row>
    <row r="364" spans="1:11" s="3" customFormat="1" ht="18" customHeight="1" x14ac:dyDescent="0.25">
      <c r="A364" s="43"/>
      <c r="B364" s="6" t="s">
        <v>541</v>
      </c>
      <c r="C364" s="56">
        <v>902</v>
      </c>
      <c r="D364" s="4" t="s">
        <v>39</v>
      </c>
      <c r="E364" s="4" t="s">
        <v>2</v>
      </c>
      <c r="F364" s="4"/>
      <c r="G364" s="51"/>
      <c r="H364" s="4"/>
      <c r="I364" s="4"/>
      <c r="J364" s="4"/>
      <c r="K364" s="8">
        <f t="shared" si="16"/>
        <v>31850</v>
      </c>
    </row>
    <row r="365" spans="1:11" s="3" customFormat="1" ht="18" customHeight="1" x14ac:dyDescent="0.25">
      <c r="A365" s="43"/>
      <c r="B365" s="6" t="s">
        <v>444</v>
      </c>
      <c r="C365" s="56">
        <v>902</v>
      </c>
      <c r="D365" s="4" t="s">
        <v>39</v>
      </c>
      <c r="E365" s="4" t="s">
        <v>2</v>
      </c>
      <c r="F365" s="4" t="s">
        <v>443</v>
      </c>
      <c r="G365" s="51"/>
      <c r="H365" s="4"/>
      <c r="I365" s="4"/>
      <c r="J365" s="4"/>
      <c r="K365" s="8">
        <f t="shared" si="16"/>
        <v>31850</v>
      </c>
    </row>
    <row r="366" spans="1:11" s="3" customFormat="1" ht="18" customHeight="1" x14ac:dyDescent="0.25">
      <c r="A366" s="43"/>
      <c r="B366" s="6" t="s">
        <v>445</v>
      </c>
      <c r="C366" s="56">
        <v>902</v>
      </c>
      <c r="D366" s="4" t="s">
        <v>39</v>
      </c>
      <c r="E366" s="4" t="s">
        <v>2</v>
      </c>
      <c r="F366" s="4" t="s">
        <v>443</v>
      </c>
      <c r="G366" s="51">
        <v>1</v>
      </c>
      <c r="H366" s="4"/>
      <c r="I366" s="4"/>
      <c r="J366" s="4"/>
      <c r="K366" s="8">
        <f t="shared" si="16"/>
        <v>31850</v>
      </c>
    </row>
    <row r="367" spans="1:11" s="3" customFormat="1" ht="18" customHeight="1" x14ac:dyDescent="0.25">
      <c r="A367" s="43"/>
      <c r="B367" s="6" t="s">
        <v>363</v>
      </c>
      <c r="C367" s="56">
        <v>902</v>
      </c>
      <c r="D367" s="4" t="s">
        <v>39</v>
      </c>
      <c r="E367" s="4" t="s">
        <v>2</v>
      </c>
      <c r="F367" s="4" t="s">
        <v>443</v>
      </c>
      <c r="G367" s="51">
        <v>1</v>
      </c>
      <c r="H367" s="4" t="s">
        <v>2</v>
      </c>
      <c r="I367" s="4"/>
      <c r="J367" s="4"/>
      <c r="K367" s="8">
        <f t="shared" si="16"/>
        <v>31850</v>
      </c>
    </row>
    <row r="368" spans="1:11" s="3" customFormat="1" ht="18" customHeight="1" x14ac:dyDescent="0.25">
      <c r="A368" s="43"/>
      <c r="B368" s="6" t="s">
        <v>97</v>
      </c>
      <c r="C368" s="56">
        <v>902</v>
      </c>
      <c r="D368" s="4" t="s">
        <v>39</v>
      </c>
      <c r="E368" s="4" t="s">
        <v>2</v>
      </c>
      <c r="F368" s="4" t="s">
        <v>443</v>
      </c>
      <c r="G368" s="51">
        <v>1</v>
      </c>
      <c r="H368" s="4" t="s">
        <v>2</v>
      </c>
      <c r="I368" s="4" t="s">
        <v>98</v>
      </c>
      <c r="J368" s="4"/>
      <c r="K368" s="8">
        <f t="shared" si="16"/>
        <v>31850</v>
      </c>
    </row>
    <row r="369" spans="1:11" s="3" customFormat="1" ht="18" customHeight="1" x14ac:dyDescent="0.25">
      <c r="A369" s="43"/>
      <c r="B369" s="6" t="s">
        <v>540</v>
      </c>
      <c r="C369" s="56">
        <v>902</v>
      </c>
      <c r="D369" s="4" t="s">
        <v>39</v>
      </c>
      <c r="E369" s="4" t="s">
        <v>2</v>
      </c>
      <c r="F369" s="4" t="s">
        <v>443</v>
      </c>
      <c r="G369" s="51">
        <v>1</v>
      </c>
      <c r="H369" s="4" t="s">
        <v>2</v>
      </c>
      <c r="I369" s="4" t="s">
        <v>98</v>
      </c>
      <c r="J369" s="4" t="s">
        <v>55</v>
      </c>
      <c r="K369" s="8">
        <v>31850</v>
      </c>
    </row>
    <row r="370" spans="1:11" s="3" customFormat="1" ht="31.5" customHeight="1" x14ac:dyDescent="0.25">
      <c r="A370" s="141">
        <v>3</v>
      </c>
      <c r="B370" s="7" t="s">
        <v>358</v>
      </c>
      <c r="C370" s="56">
        <v>905</v>
      </c>
      <c r="D370" s="4"/>
      <c r="E370" s="4"/>
      <c r="F370" s="4"/>
      <c r="G370" s="51"/>
      <c r="H370" s="4"/>
      <c r="I370" s="4"/>
      <c r="J370" s="4"/>
      <c r="K370" s="8">
        <f>SUM(K371+K392+K407+K399)</f>
        <v>62120.6</v>
      </c>
    </row>
    <row r="371" spans="1:11" s="3" customFormat="1" ht="18" customHeight="1" x14ac:dyDescent="0.25">
      <c r="A371" s="142"/>
      <c r="B371" s="7" t="s">
        <v>1</v>
      </c>
      <c r="C371" s="56">
        <v>905</v>
      </c>
      <c r="D371" s="4" t="s">
        <v>2</v>
      </c>
      <c r="E371" s="4"/>
      <c r="F371" s="4"/>
      <c r="G371" s="51"/>
      <c r="H371" s="4"/>
      <c r="I371" s="4"/>
      <c r="J371" s="4"/>
      <c r="K371" s="8">
        <f>SUM(K372+K380+K384)</f>
        <v>57261.899999999994</v>
      </c>
    </row>
    <row r="372" spans="1:11" s="3" customFormat="1" ht="31.5" customHeight="1" x14ac:dyDescent="0.25">
      <c r="A372" s="142"/>
      <c r="B372" s="7" t="s">
        <v>42</v>
      </c>
      <c r="C372" s="56">
        <v>905</v>
      </c>
      <c r="D372" s="4" t="s">
        <v>2</v>
      </c>
      <c r="E372" s="4" t="s">
        <v>30</v>
      </c>
      <c r="F372" s="4"/>
      <c r="G372" s="51"/>
      <c r="H372" s="4"/>
      <c r="I372" s="4"/>
      <c r="J372" s="4"/>
      <c r="K372" s="8">
        <f t="shared" ref="K372:K373" si="17">SUM(K373)</f>
        <v>53498.2</v>
      </c>
    </row>
    <row r="373" spans="1:11" s="3" customFormat="1" ht="47.25" customHeight="1" x14ac:dyDescent="0.25">
      <c r="A373" s="142"/>
      <c r="B373" s="7" t="s">
        <v>359</v>
      </c>
      <c r="C373" s="56">
        <v>905</v>
      </c>
      <c r="D373" s="4" t="s">
        <v>2</v>
      </c>
      <c r="E373" s="4" t="s">
        <v>30</v>
      </c>
      <c r="F373" s="4" t="s">
        <v>99</v>
      </c>
      <c r="G373" s="51"/>
      <c r="H373" s="4"/>
      <c r="I373" s="4"/>
      <c r="J373" s="4"/>
      <c r="K373" s="8">
        <f t="shared" si="17"/>
        <v>53498.2</v>
      </c>
    </row>
    <row r="374" spans="1:11" s="3" customFormat="1" ht="47.25" customHeight="1" x14ac:dyDescent="0.25">
      <c r="A374" s="142"/>
      <c r="B374" s="7" t="s">
        <v>360</v>
      </c>
      <c r="C374" s="56">
        <v>905</v>
      </c>
      <c r="D374" s="4" t="s">
        <v>2</v>
      </c>
      <c r="E374" s="4" t="s">
        <v>30</v>
      </c>
      <c r="F374" s="4" t="s">
        <v>99</v>
      </c>
      <c r="G374" s="51">
        <v>1</v>
      </c>
      <c r="H374" s="4"/>
      <c r="I374" s="4"/>
      <c r="J374" s="4"/>
      <c r="K374" s="8">
        <f>SUM(K375)</f>
        <v>53498.2</v>
      </c>
    </row>
    <row r="375" spans="1:11" s="3" customFormat="1" ht="18" customHeight="1" x14ac:dyDescent="0.25">
      <c r="A375" s="142"/>
      <c r="B375" s="7" t="s">
        <v>45</v>
      </c>
      <c r="C375" s="56">
        <v>905</v>
      </c>
      <c r="D375" s="4" t="s">
        <v>2</v>
      </c>
      <c r="E375" s="4" t="s">
        <v>30</v>
      </c>
      <c r="F375" s="4" t="s">
        <v>99</v>
      </c>
      <c r="G375" s="51">
        <v>1</v>
      </c>
      <c r="H375" s="4" t="s">
        <v>74</v>
      </c>
      <c r="I375" s="4" t="s">
        <v>75</v>
      </c>
      <c r="J375" s="4"/>
      <c r="K375" s="8">
        <f>SUM(K376:K379)</f>
        <v>53498.2</v>
      </c>
    </row>
    <row r="376" spans="1:11" s="3" customFormat="1" ht="52.5" customHeight="1" x14ac:dyDescent="0.25">
      <c r="A376" s="142"/>
      <c r="B376" s="7" t="s">
        <v>119</v>
      </c>
      <c r="C376" s="56">
        <v>905</v>
      </c>
      <c r="D376" s="4" t="s">
        <v>2</v>
      </c>
      <c r="E376" s="4" t="s">
        <v>30</v>
      </c>
      <c r="F376" s="4" t="s">
        <v>99</v>
      </c>
      <c r="G376" s="51">
        <v>1</v>
      </c>
      <c r="H376" s="4" t="s">
        <v>74</v>
      </c>
      <c r="I376" s="4" t="s">
        <v>75</v>
      </c>
      <c r="J376" s="4" t="s">
        <v>46</v>
      </c>
      <c r="K376" s="8">
        <v>51306.6</v>
      </c>
    </row>
    <row r="377" spans="1:11" s="3" customFormat="1" ht="31.5" customHeight="1" x14ac:dyDescent="0.25">
      <c r="A377" s="142"/>
      <c r="B377" s="7" t="s">
        <v>120</v>
      </c>
      <c r="C377" s="56">
        <v>905</v>
      </c>
      <c r="D377" s="4" t="s">
        <v>2</v>
      </c>
      <c r="E377" s="4" t="s">
        <v>30</v>
      </c>
      <c r="F377" s="4" t="s">
        <v>99</v>
      </c>
      <c r="G377" s="51">
        <v>1</v>
      </c>
      <c r="H377" s="4" t="s">
        <v>74</v>
      </c>
      <c r="I377" s="4" t="s">
        <v>75</v>
      </c>
      <c r="J377" s="4" t="s">
        <v>47</v>
      </c>
      <c r="K377" s="8">
        <v>635.6</v>
      </c>
    </row>
    <row r="378" spans="1:11" s="3" customFormat="1" ht="18" customHeight="1" x14ac:dyDescent="0.25">
      <c r="A378" s="142"/>
      <c r="B378" s="7" t="s">
        <v>53</v>
      </c>
      <c r="C378" s="56">
        <v>905</v>
      </c>
      <c r="D378" s="4" t="s">
        <v>2</v>
      </c>
      <c r="E378" s="4" t="s">
        <v>30</v>
      </c>
      <c r="F378" s="4" t="s">
        <v>99</v>
      </c>
      <c r="G378" s="51">
        <v>1</v>
      </c>
      <c r="H378" s="4" t="s">
        <v>74</v>
      </c>
      <c r="I378" s="4" t="s">
        <v>75</v>
      </c>
      <c r="J378" s="4" t="s">
        <v>54</v>
      </c>
      <c r="K378" s="8"/>
    </row>
    <row r="379" spans="1:11" s="3" customFormat="1" ht="18" customHeight="1" x14ac:dyDescent="0.25">
      <c r="A379" s="142"/>
      <c r="B379" s="7" t="s">
        <v>48</v>
      </c>
      <c r="C379" s="56">
        <v>905</v>
      </c>
      <c r="D379" s="4" t="s">
        <v>2</v>
      </c>
      <c r="E379" s="4" t="s">
        <v>30</v>
      </c>
      <c r="F379" s="4" t="s">
        <v>99</v>
      </c>
      <c r="G379" s="51">
        <v>1</v>
      </c>
      <c r="H379" s="4" t="s">
        <v>74</v>
      </c>
      <c r="I379" s="4" t="s">
        <v>75</v>
      </c>
      <c r="J379" s="4" t="s">
        <v>49</v>
      </c>
      <c r="K379" s="8">
        <v>1556</v>
      </c>
    </row>
    <row r="380" spans="1:11" s="3" customFormat="1" ht="18" customHeight="1" x14ac:dyDescent="0.25">
      <c r="A380" s="142"/>
      <c r="B380" s="7" t="s">
        <v>270</v>
      </c>
      <c r="C380" s="56">
        <v>905</v>
      </c>
      <c r="D380" s="65" t="s">
        <v>2</v>
      </c>
      <c r="E380" s="65" t="s">
        <v>23</v>
      </c>
      <c r="F380" s="4"/>
      <c r="G380" s="51"/>
      <c r="H380" s="4"/>
      <c r="I380" s="4"/>
      <c r="J380" s="4"/>
      <c r="K380" s="8">
        <f>SUM(K381)</f>
        <v>3000</v>
      </c>
    </row>
    <row r="381" spans="1:11" s="3" customFormat="1" ht="18" customHeight="1" x14ac:dyDescent="0.25">
      <c r="A381" s="142"/>
      <c r="B381" s="7" t="s">
        <v>51</v>
      </c>
      <c r="C381" s="56">
        <v>905</v>
      </c>
      <c r="D381" s="4" t="s">
        <v>2</v>
      </c>
      <c r="E381" s="4" t="s">
        <v>23</v>
      </c>
      <c r="F381" s="4" t="s">
        <v>446</v>
      </c>
      <c r="G381" s="51"/>
      <c r="H381" s="4"/>
      <c r="I381" s="4"/>
      <c r="J381" s="4"/>
      <c r="K381" s="8">
        <f>SUM(K382)</f>
        <v>3000</v>
      </c>
    </row>
    <row r="382" spans="1:11" s="3" customFormat="1" ht="31.5" customHeight="1" x14ac:dyDescent="0.25">
      <c r="A382" s="142"/>
      <c r="B382" s="7" t="s">
        <v>361</v>
      </c>
      <c r="C382" s="56">
        <v>905</v>
      </c>
      <c r="D382" s="4" t="s">
        <v>2</v>
      </c>
      <c r="E382" s="4" t="s">
        <v>23</v>
      </c>
      <c r="F382" s="4" t="s">
        <v>446</v>
      </c>
      <c r="G382" s="51">
        <v>0</v>
      </c>
      <c r="H382" s="4" t="s">
        <v>74</v>
      </c>
      <c r="I382" s="4" t="s">
        <v>100</v>
      </c>
      <c r="J382" s="4"/>
      <c r="K382" s="8">
        <f>SUM(K383)</f>
        <v>3000</v>
      </c>
    </row>
    <row r="383" spans="1:11" s="3" customFormat="1" ht="18" customHeight="1" x14ac:dyDescent="0.25">
      <c r="A383" s="142"/>
      <c r="B383" s="7" t="s">
        <v>48</v>
      </c>
      <c r="C383" s="56">
        <v>905</v>
      </c>
      <c r="D383" s="4" t="s">
        <v>2</v>
      </c>
      <c r="E383" s="4" t="s">
        <v>23</v>
      </c>
      <c r="F383" s="4" t="s">
        <v>446</v>
      </c>
      <c r="G383" s="51">
        <v>0</v>
      </c>
      <c r="H383" s="4" t="s">
        <v>74</v>
      </c>
      <c r="I383" s="4" t="s">
        <v>100</v>
      </c>
      <c r="J383" s="4" t="s">
        <v>49</v>
      </c>
      <c r="K383" s="8">
        <v>3000</v>
      </c>
    </row>
    <row r="384" spans="1:11" s="3" customFormat="1" ht="18" customHeight="1" x14ac:dyDescent="0.25">
      <c r="A384" s="142"/>
      <c r="B384" s="7" t="s">
        <v>9</v>
      </c>
      <c r="C384" s="56">
        <v>905</v>
      </c>
      <c r="D384" s="4" t="s">
        <v>2</v>
      </c>
      <c r="E384" s="4" t="s">
        <v>39</v>
      </c>
      <c r="F384" s="4"/>
      <c r="G384" s="51"/>
      <c r="H384" s="4"/>
      <c r="I384" s="4"/>
      <c r="J384" s="4"/>
      <c r="K384" s="8">
        <f>K385</f>
        <v>763.7</v>
      </c>
    </row>
    <row r="385" spans="1:11" s="3" customFormat="1" ht="31.5" customHeight="1" x14ac:dyDescent="0.25">
      <c r="A385" s="142"/>
      <c r="B385" s="7" t="s">
        <v>325</v>
      </c>
      <c r="C385" s="56">
        <v>905</v>
      </c>
      <c r="D385" s="4" t="s">
        <v>2</v>
      </c>
      <c r="E385" s="4" t="s">
        <v>39</v>
      </c>
      <c r="F385" s="4" t="s">
        <v>8</v>
      </c>
      <c r="G385" s="51"/>
      <c r="H385" s="4"/>
      <c r="I385" s="4"/>
      <c r="J385" s="4"/>
      <c r="K385" s="8">
        <f>SUM(K386)</f>
        <v>763.7</v>
      </c>
    </row>
    <row r="386" spans="1:11" s="3" customFormat="1" ht="31.5" customHeight="1" x14ac:dyDescent="0.25">
      <c r="A386" s="142"/>
      <c r="B386" s="7" t="s">
        <v>326</v>
      </c>
      <c r="C386" s="56">
        <v>905</v>
      </c>
      <c r="D386" s="4" t="s">
        <v>2</v>
      </c>
      <c r="E386" s="4" t="s">
        <v>39</v>
      </c>
      <c r="F386" s="4" t="s">
        <v>8</v>
      </c>
      <c r="G386" s="51">
        <v>1</v>
      </c>
      <c r="H386" s="4"/>
      <c r="I386" s="4"/>
      <c r="J386" s="4"/>
      <c r="K386" s="8">
        <f>SUM(K387)</f>
        <v>763.7</v>
      </c>
    </row>
    <row r="387" spans="1:11" s="3" customFormat="1" ht="31.5" customHeight="1" x14ac:dyDescent="0.25">
      <c r="A387" s="142"/>
      <c r="B387" s="7" t="s">
        <v>88</v>
      </c>
      <c r="C387" s="56">
        <v>905</v>
      </c>
      <c r="D387" s="4" t="s">
        <v>2</v>
      </c>
      <c r="E387" s="4" t="s">
        <v>39</v>
      </c>
      <c r="F387" s="4" t="s">
        <v>8</v>
      </c>
      <c r="G387" s="51">
        <v>1</v>
      </c>
      <c r="H387" s="4" t="s">
        <v>4</v>
      </c>
      <c r="I387" s="4"/>
      <c r="J387" s="4"/>
      <c r="K387" s="8">
        <f>SUM(K388+K390)</f>
        <v>763.7</v>
      </c>
    </row>
    <row r="388" spans="1:11" s="3" customFormat="1" ht="18" customHeight="1" x14ac:dyDescent="0.25">
      <c r="A388" s="142"/>
      <c r="B388" s="7" t="s">
        <v>230</v>
      </c>
      <c r="C388" s="56">
        <v>905</v>
      </c>
      <c r="D388" s="4" t="s">
        <v>2</v>
      </c>
      <c r="E388" s="4" t="s">
        <v>39</v>
      </c>
      <c r="F388" s="4" t="s">
        <v>8</v>
      </c>
      <c r="G388" s="51">
        <v>1</v>
      </c>
      <c r="H388" s="4" t="s">
        <v>4</v>
      </c>
      <c r="I388" s="4" t="s">
        <v>229</v>
      </c>
      <c r="J388" s="4"/>
      <c r="K388" s="8">
        <f>K389</f>
        <v>286</v>
      </c>
    </row>
    <row r="389" spans="1:11" s="3" customFormat="1" ht="31.5" customHeight="1" x14ac:dyDescent="0.25">
      <c r="A389" s="142"/>
      <c r="B389" s="7" t="s">
        <v>120</v>
      </c>
      <c r="C389" s="56">
        <v>905</v>
      </c>
      <c r="D389" s="4" t="s">
        <v>2</v>
      </c>
      <c r="E389" s="4" t="s">
        <v>39</v>
      </c>
      <c r="F389" s="4" t="s">
        <v>8</v>
      </c>
      <c r="G389" s="51">
        <v>1</v>
      </c>
      <c r="H389" s="4" t="s">
        <v>4</v>
      </c>
      <c r="I389" s="4" t="s">
        <v>229</v>
      </c>
      <c r="J389" s="4" t="s">
        <v>47</v>
      </c>
      <c r="K389" s="8">
        <v>286</v>
      </c>
    </row>
    <row r="390" spans="1:11" s="3" customFormat="1" ht="31.5" customHeight="1" x14ac:dyDescent="0.25">
      <c r="A390" s="142"/>
      <c r="B390" s="7" t="s">
        <v>234</v>
      </c>
      <c r="C390" s="56">
        <v>905</v>
      </c>
      <c r="D390" s="4" t="s">
        <v>2</v>
      </c>
      <c r="E390" s="4" t="s">
        <v>39</v>
      </c>
      <c r="F390" s="4" t="s">
        <v>8</v>
      </c>
      <c r="G390" s="51">
        <v>1</v>
      </c>
      <c r="H390" s="4" t="s">
        <v>4</v>
      </c>
      <c r="I390" s="4" t="s">
        <v>235</v>
      </c>
      <c r="J390" s="4"/>
      <c r="K390" s="8">
        <f>K391</f>
        <v>477.7</v>
      </c>
    </row>
    <row r="391" spans="1:11" s="3" customFormat="1" ht="31.5" customHeight="1" x14ac:dyDescent="0.25">
      <c r="A391" s="142"/>
      <c r="B391" s="7" t="s">
        <v>120</v>
      </c>
      <c r="C391" s="56">
        <v>905</v>
      </c>
      <c r="D391" s="4" t="s">
        <v>2</v>
      </c>
      <c r="E391" s="4" t="s">
        <v>39</v>
      </c>
      <c r="F391" s="4" t="s">
        <v>8</v>
      </c>
      <c r="G391" s="51">
        <v>1</v>
      </c>
      <c r="H391" s="4" t="s">
        <v>4</v>
      </c>
      <c r="I391" s="4" t="s">
        <v>235</v>
      </c>
      <c r="J391" s="4" t="s">
        <v>47</v>
      </c>
      <c r="K391" s="8">
        <v>477.7</v>
      </c>
    </row>
    <row r="392" spans="1:11" s="3" customFormat="1" ht="18" customHeight="1" x14ac:dyDescent="0.25">
      <c r="A392" s="142"/>
      <c r="B392" s="7" t="s">
        <v>15</v>
      </c>
      <c r="C392" s="56">
        <v>905</v>
      </c>
      <c r="D392" s="4" t="s">
        <v>6</v>
      </c>
      <c r="E392" s="4"/>
      <c r="F392" s="65"/>
      <c r="G392" s="44"/>
      <c r="H392" s="65"/>
      <c r="I392" s="65"/>
      <c r="J392" s="4"/>
      <c r="K392" s="8">
        <f>SUM(K393)</f>
        <v>4780.9000000000005</v>
      </c>
    </row>
    <row r="393" spans="1:11" s="3" customFormat="1" ht="18" customHeight="1" x14ac:dyDescent="0.25">
      <c r="A393" s="142"/>
      <c r="B393" s="7" t="s">
        <v>67</v>
      </c>
      <c r="C393" s="56">
        <v>905</v>
      </c>
      <c r="D393" s="4" t="s">
        <v>6</v>
      </c>
      <c r="E393" s="4" t="s">
        <v>68</v>
      </c>
      <c r="F393" s="4"/>
      <c r="G393" s="4"/>
      <c r="H393" s="4"/>
      <c r="I393" s="4"/>
      <c r="J393" s="4"/>
      <c r="K393" s="8">
        <f t="shared" ref="K393:K397" si="18">SUM(K394)</f>
        <v>4780.9000000000005</v>
      </c>
    </row>
    <row r="394" spans="1:11" s="3" customFormat="1" ht="31.5" customHeight="1" x14ac:dyDescent="0.25">
      <c r="A394" s="142"/>
      <c r="B394" s="34" t="s">
        <v>362</v>
      </c>
      <c r="C394" s="56">
        <v>905</v>
      </c>
      <c r="D394" s="4" t="s">
        <v>6</v>
      </c>
      <c r="E394" s="4" t="s">
        <v>68</v>
      </c>
      <c r="F394" s="4" t="s">
        <v>8</v>
      </c>
      <c r="G394" s="4"/>
      <c r="H394" s="4"/>
      <c r="I394" s="4"/>
      <c r="J394" s="4"/>
      <c r="K394" s="8">
        <f t="shared" si="18"/>
        <v>4780.9000000000005</v>
      </c>
    </row>
    <row r="395" spans="1:11" s="3" customFormat="1" ht="31.5" customHeight="1" x14ac:dyDescent="0.25">
      <c r="A395" s="142"/>
      <c r="B395" s="34" t="s">
        <v>326</v>
      </c>
      <c r="C395" s="56">
        <v>905</v>
      </c>
      <c r="D395" s="4" t="s">
        <v>6</v>
      </c>
      <c r="E395" s="4" t="s">
        <v>68</v>
      </c>
      <c r="F395" s="4" t="s">
        <v>8</v>
      </c>
      <c r="G395" s="4" t="s">
        <v>87</v>
      </c>
      <c r="H395" s="4"/>
      <c r="I395" s="4"/>
      <c r="J395" s="4"/>
      <c r="K395" s="8">
        <f t="shared" si="18"/>
        <v>4780.9000000000005</v>
      </c>
    </row>
    <row r="396" spans="1:11" s="3" customFormat="1" ht="31.5" customHeight="1" x14ac:dyDescent="0.25">
      <c r="A396" s="142"/>
      <c r="B396" s="34" t="s">
        <v>88</v>
      </c>
      <c r="C396" s="56">
        <v>905</v>
      </c>
      <c r="D396" s="4" t="s">
        <v>6</v>
      </c>
      <c r="E396" s="4" t="s">
        <v>68</v>
      </c>
      <c r="F396" s="4" t="s">
        <v>8</v>
      </c>
      <c r="G396" s="4" t="s">
        <v>87</v>
      </c>
      <c r="H396" s="4" t="s">
        <v>4</v>
      </c>
      <c r="I396" s="4"/>
      <c r="J396" s="4"/>
      <c r="K396" s="8">
        <f t="shared" si="18"/>
        <v>4780.9000000000005</v>
      </c>
    </row>
    <row r="397" spans="1:11" s="3" customFormat="1" ht="31.5" customHeight="1" x14ac:dyDescent="0.25">
      <c r="A397" s="142"/>
      <c r="B397" s="38" t="s">
        <v>237</v>
      </c>
      <c r="C397" s="56">
        <v>905</v>
      </c>
      <c r="D397" s="4" t="s">
        <v>6</v>
      </c>
      <c r="E397" s="4" t="s">
        <v>68</v>
      </c>
      <c r="F397" s="4" t="s">
        <v>8</v>
      </c>
      <c r="G397" s="4" t="s">
        <v>87</v>
      </c>
      <c r="H397" s="4" t="s">
        <v>4</v>
      </c>
      <c r="I397" s="4" t="s">
        <v>236</v>
      </c>
      <c r="J397" s="4"/>
      <c r="K397" s="8">
        <f t="shared" si="18"/>
        <v>4780.9000000000005</v>
      </c>
    </row>
    <row r="398" spans="1:11" s="3" customFormat="1" ht="31.5" customHeight="1" x14ac:dyDescent="0.25">
      <c r="A398" s="142"/>
      <c r="B398" s="7" t="s">
        <v>120</v>
      </c>
      <c r="C398" s="56">
        <v>905</v>
      </c>
      <c r="D398" s="4" t="s">
        <v>6</v>
      </c>
      <c r="E398" s="4" t="s">
        <v>68</v>
      </c>
      <c r="F398" s="4" t="s">
        <v>8</v>
      </c>
      <c r="G398" s="4" t="s">
        <v>87</v>
      </c>
      <c r="H398" s="4" t="s">
        <v>4</v>
      </c>
      <c r="I398" s="4" t="s">
        <v>236</v>
      </c>
      <c r="J398" s="4" t="s">
        <v>47</v>
      </c>
      <c r="K398" s="8">
        <f>144.8+393.7+23+3281.6+141.5+95.5+38+453.8+209</f>
        <v>4780.9000000000005</v>
      </c>
    </row>
    <row r="399" spans="1:11" s="3" customFormat="1" ht="18" customHeight="1" x14ac:dyDescent="0.25">
      <c r="A399" s="142"/>
      <c r="B399" s="7" t="s">
        <v>18</v>
      </c>
      <c r="C399" s="56">
        <v>905</v>
      </c>
      <c r="D399" s="65" t="s">
        <v>8</v>
      </c>
      <c r="E399" s="65"/>
      <c r="F399" s="4"/>
      <c r="G399" s="4"/>
      <c r="H399" s="4"/>
      <c r="I399" s="4"/>
      <c r="J399" s="65"/>
      <c r="K399" s="8">
        <f>K400</f>
        <v>67.900000000000006</v>
      </c>
    </row>
    <row r="400" spans="1:11" s="3" customFormat="1" ht="20.25" customHeight="1" x14ac:dyDescent="0.25">
      <c r="A400" s="142"/>
      <c r="B400" s="7" t="s">
        <v>231</v>
      </c>
      <c r="C400" s="56">
        <v>905</v>
      </c>
      <c r="D400" s="65" t="s">
        <v>8</v>
      </c>
      <c r="E400" s="65" t="s">
        <v>7</v>
      </c>
      <c r="F400" s="4"/>
      <c r="G400" s="4"/>
      <c r="H400" s="4"/>
      <c r="I400" s="4"/>
      <c r="J400" s="65"/>
      <c r="K400" s="8">
        <f>K401</f>
        <v>67.900000000000006</v>
      </c>
    </row>
    <row r="401" spans="1:19" s="3" customFormat="1" ht="31.5" customHeight="1" x14ac:dyDescent="0.25">
      <c r="A401" s="142"/>
      <c r="B401" s="7" t="s">
        <v>325</v>
      </c>
      <c r="C401" s="56">
        <v>905</v>
      </c>
      <c r="D401" s="65" t="s">
        <v>8</v>
      </c>
      <c r="E401" s="65" t="s">
        <v>7</v>
      </c>
      <c r="F401" s="4" t="s">
        <v>8</v>
      </c>
      <c r="G401" s="4"/>
      <c r="H401" s="4"/>
      <c r="I401" s="4"/>
      <c r="J401" s="65"/>
      <c r="K401" s="8">
        <f>K402</f>
        <v>67.900000000000006</v>
      </c>
    </row>
    <row r="402" spans="1:19" s="3" customFormat="1" ht="31.5" customHeight="1" x14ac:dyDescent="0.25">
      <c r="A402" s="142"/>
      <c r="B402" s="7" t="s">
        <v>326</v>
      </c>
      <c r="C402" s="56">
        <v>905</v>
      </c>
      <c r="D402" s="65" t="s">
        <v>8</v>
      </c>
      <c r="E402" s="65" t="s">
        <v>7</v>
      </c>
      <c r="F402" s="4" t="s">
        <v>8</v>
      </c>
      <c r="G402" s="4" t="s">
        <v>87</v>
      </c>
      <c r="H402" s="4"/>
      <c r="I402" s="4"/>
      <c r="J402" s="65"/>
      <c r="K402" s="8">
        <f>K403</f>
        <v>67.900000000000006</v>
      </c>
    </row>
    <row r="403" spans="1:19" s="3" customFormat="1" ht="31.5" customHeight="1" x14ac:dyDescent="0.25">
      <c r="A403" s="142"/>
      <c r="B403" s="7" t="s">
        <v>88</v>
      </c>
      <c r="C403" s="56">
        <v>905</v>
      </c>
      <c r="D403" s="65" t="s">
        <v>8</v>
      </c>
      <c r="E403" s="65" t="s">
        <v>7</v>
      </c>
      <c r="F403" s="4" t="s">
        <v>8</v>
      </c>
      <c r="G403" s="4" t="s">
        <v>87</v>
      </c>
      <c r="H403" s="4" t="s">
        <v>4</v>
      </c>
      <c r="I403" s="4"/>
      <c r="J403" s="65"/>
      <c r="K403" s="8">
        <f>K404</f>
        <v>67.900000000000006</v>
      </c>
    </row>
    <row r="404" spans="1:19" s="3" customFormat="1" ht="18" customHeight="1" x14ac:dyDescent="0.25">
      <c r="A404" s="142"/>
      <c r="B404" s="7" t="s">
        <v>233</v>
      </c>
      <c r="C404" s="56">
        <v>905</v>
      </c>
      <c r="D404" s="65" t="s">
        <v>8</v>
      </c>
      <c r="E404" s="65" t="s">
        <v>7</v>
      </c>
      <c r="F404" s="4" t="s">
        <v>8</v>
      </c>
      <c r="G404" s="4" t="s">
        <v>87</v>
      </c>
      <c r="H404" s="4" t="s">
        <v>4</v>
      </c>
      <c r="I404" s="4" t="s">
        <v>232</v>
      </c>
      <c r="J404" s="65"/>
      <c r="K404" s="8">
        <f>SUM(K405:K406)</f>
        <v>67.900000000000006</v>
      </c>
    </row>
    <row r="405" spans="1:19" s="3" customFormat="1" ht="49.5" customHeight="1" x14ac:dyDescent="0.25">
      <c r="A405" s="142"/>
      <c r="B405" s="7" t="s">
        <v>119</v>
      </c>
      <c r="C405" s="56">
        <v>905</v>
      </c>
      <c r="D405" s="65" t="s">
        <v>8</v>
      </c>
      <c r="E405" s="65" t="s">
        <v>7</v>
      </c>
      <c r="F405" s="4" t="s">
        <v>8</v>
      </c>
      <c r="G405" s="4" t="s">
        <v>87</v>
      </c>
      <c r="H405" s="4" t="s">
        <v>4</v>
      </c>
      <c r="I405" s="4" t="s">
        <v>232</v>
      </c>
      <c r="J405" s="65" t="s">
        <v>46</v>
      </c>
      <c r="K405" s="8"/>
    </row>
    <row r="406" spans="1:19" s="3" customFormat="1" ht="31.5" customHeight="1" x14ac:dyDescent="0.25">
      <c r="A406" s="142"/>
      <c r="B406" s="7" t="s">
        <v>120</v>
      </c>
      <c r="C406" s="56">
        <v>905</v>
      </c>
      <c r="D406" s="65" t="s">
        <v>8</v>
      </c>
      <c r="E406" s="65" t="s">
        <v>7</v>
      </c>
      <c r="F406" s="4" t="s">
        <v>8</v>
      </c>
      <c r="G406" s="4" t="s">
        <v>87</v>
      </c>
      <c r="H406" s="4" t="s">
        <v>4</v>
      </c>
      <c r="I406" s="4" t="s">
        <v>232</v>
      </c>
      <c r="J406" s="65" t="s">
        <v>47</v>
      </c>
      <c r="K406" s="8">
        <v>67.900000000000006</v>
      </c>
    </row>
    <row r="407" spans="1:19" s="3" customFormat="1" ht="18" customHeight="1" x14ac:dyDescent="0.25">
      <c r="A407" s="142"/>
      <c r="B407" s="7" t="s">
        <v>540</v>
      </c>
      <c r="C407" s="56">
        <v>905</v>
      </c>
      <c r="D407" s="4" t="s">
        <v>39</v>
      </c>
      <c r="E407" s="4"/>
      <c r="F407" s="4"/>
      <c r="G407" s="51"/>
      <c r="H407" s="4"/>
      <c r="I407" s="4"/>
      <c r="J407" s="4"/>
      <c r="K407" s="8">
        <f t="shared" ref="K407:K412" si="19">K408</f>
        <v>9.9</v>
      </c>
    </row>
    <row r="408" spans="1:19" s="3" customFormat="1" ht="18" customHeight="1" x14ac:dyDescent="0.25">
      <c r="A408" s="142"/>
      <c r="B408" s="7" t="s">
        <v>541</v>
      </c>
      <c r="C408" s="56">
        <v>905</v>
      </c>
      <c r="D408" s="4" t="s">
        <v>39</v>
      </c>
      <c r="E408" s="4" t="s">
        <v>2</v>
      </c>
      <c r="F408" s="4"/>
      <c r="G408" s="51"/>
      <c r="H408" s="4"/>
      <c r="I408" s="4"/>
      <c r="J408" s="4"/>
      <c r="K408" s="8">
        <f t="shared" si="19"/>
        <v>9.9</v>
      </c>
    </row>
    <row r="409" spans="1:19" s="3" customFormat="1" ht="18" customHeight="1" x14ac:dyDescent="0.25">
      <c r="A409" s="142"/>
      <c r="B409" s="7" t="s">
        <v>444</v>
      </c>
      <c r="C409" s="56">
        <v>905</v>
      </c>
      <c r="D409" s="4" t="s">
        <v>39</v>
      </c>
      <c r="E409" s="4" t="s">
        <v>2</v>
      </c>
      <c r="F409" s="4" t="s">
        <v>443</v>
      </c>
      <c r="G409" s="51"/>
      <c r="H409" s="4"/>
      <c r="I409" s="4"/>
      <c r="J409" s="4"/>
      <c r="K409" s="8">
        <f t="shared" si="19"/>
        <v>9.9</v>
      </c>
    </row>
    <row r="410" spans="1:19" s="3" customFormat="1" ht="18" customHeight="1" x14ac:dyDescent="0.25">
      <c r="A410" s="142"/>
      <c r="B410" s="34" t="s">
        <v>445</v>
      </c>
      <c r="C410" s="56">
        <v>905</v>
      </c>
      <c r="D410" s="4" t="s">
        <v>39</v>
      </c>
      <c r="E410" s="4" t="s">
        <v>2</v>
      </c>
      <c r="F410" s="4" t="s">
        <v>443</v>
      </c>
      <c r="G410" s="51">
        <v>1</v>
      </c>
      <c r="H410" s="4"/>
      <c r="I410" s="4"/>
      <c r="J410" s="4"/>
      <c r="K410" s="8">
        <f t="shared" si="19"/>
        <v>9.9</v>
      </c>
    </row>
    <row r="411" spans="1:19" s="3" customFormat="1" ht="47.25" customHeight="1" x14ac:dyDescent="0.25">
      <c r="A411" s="142"/>
      <c r="B411" s="34" t="s">
        <v>363</v>
      </c>
      <c r="C411" s="56">
        <v>905</v>
      </c>
      <c r="D411" s="4" t="s">
        <v>39</v>
      </c>
      <c r="E411" s="4" t="s">
        <v>2</v>
      </c>
      <c r="F411" s="4" t="s">
        <v>443</v>
      </c>
      <c r="G411" s="51">
        <v>1</v>
      </c>
      <c r="H411" s="4" t="s">
        <v>2</v>
      </c>
      <c r="I411" s="4"/>
      <c r="J411" s="4"/>
      <c r="K411" s="8">
        <f t="shared" si="19"/>
        <v>9.9</v>
      </c>
    </row>
    <row r="412" spans="1:19" s="3" customFormat="1" ht="18" customHeight="1" x14ac:dyDescent="0.25">
      <c r="A412" s="142"/>
      <c r="B412" s="34" t="s">
        <v>97</v>
      </c>
      <c r="C412" s="56">
        <v>905</v>
      </c>
      <c r="D412" s="4" t="s">
        <v>39</v>
      </c>
      <c r="E412" s="4" t="s">
        <v>2</v>
      </c>
      <c r="F412" s="4" t="s">
        <v>443</v>
      </c>
      <c r="G412" s="51">
        <v>1</v>
      </c>
      <c r="H412" s="4" t="s">
        <v>2</v>
      </c>
      <c r="I412" s="4" t="s">
        <v>98</v>
      </c>
      <c r="J412" s="4"/>
      <c r="K412" s="8">
        <f t="shared" si="19"/>
        <v>9.9</v>
      </c>
    </row>
    <row r="413" spans="1:19" s="3" customFormat="1" ht="18" customHeight="1" x14ac:dyDescent="0.25">
      <c r="A413" s="142"/>
      <c r="B413" s="7" t="s">
        <v>540</v>
      </c>
      <c r="C413" s="56">
        <v>905</v>
      </c>
      <c r="D413" s="4" t="s">
        <v>39</v>
      </c>
      <c r="E413" s="4" t="s">
        <v>2</v>
      </c>
      <c r="F413" s="4" t="s">
        <v>443</v>
      </c>
      <c r="G413" s="51">
        <v>1</v>
      </c>
      <c r="H413" s="4" t="s">
        <v>2</v>
      </c>
      <c r="I413" s="4" t="s">
        <v>98</v>
      </c>
      <c r="J413" s="4" t="s">
        <v>55</v>
      </c>
      <c r="K413" s="8">
        <v>9.9</v>
      </c>
    </row>
    <row r="414" spans="1:19" s="47" customFormat="1" ht="31.5" customHeight="1" x14ac:dyDescent="0.25">
      <c r="A414" s="141">
        <v>4</v>
      </c>
      <c r="B414" s="7" t="s">
        <v>364</v>
      </c>
      <c r="C414" s="56">
        <v>910</v>
      </c>
      <c r="D414" s="4"/>
      <c r="E414" s="4"/>
      <c r="F414" s="4"/>
      <c r="G414" s="51"/>
      <c r="H414" s="4"/>
      <c r="I414" s="4"/>
      <c r="J414" s="4"/>
      <c r="K414" s="45">
        <f>SUM(K415+K438+K445)</f>
        <v>18630.099999999999</v>
      </c>
      <c r="L414" s="46"/>
      <c r="M414" s="9"/>
      <c r="N414" s="9"/>
      <c r="O414" s="9"/>
      <c r="P414" s="9"/>
      <c r="Q414" s="9"/>
      <c r="R414" s="9"/>
      <c r="S414" s="9"/>
    </row>
    <row r="415" spans="1:19" s="47" customFormat="1" ht="18" customHeight="1" x14ac:dyDescent="0.25">
      <c r="A415" s="142"/>
      <c r="B415" s="7" t="s">
        <v>1</v>
      </c>
      <c r="C415" s="56">
        <v>910</v>
      </c>
      <c r="D415" s="4" t="s">
        <v>2</v>
      </c>
      <c r="E415" s="4"/>
      <c r="F415" s="4"/>
      <c r="G415" s="51"/>
      <c r="H415" s="4"/>
      <c r="I415" s="4"/>
      <c r="J415" s="4"/>
      <c r="K415" s="8">
        <f>SUM(K416+K428)</f>
        <v>17755.099999999999</v>
      </c>
      <c r="L415" s="9"/>
      <c r="M415" s="9"/>
      <c r="N415" s="9"/>
      <c r="O415" s="9"/>
      <c r="P415" s="9"/>
      <c r="Q415" s="9"/>
      <c r="R415" s="9"/>
      <c r="S415" s="9"/>
    </row>
    <row r="416" spans="1:19" s="47" customFormat="1" ht="31.5" customHeight="1" x14ac:dyDescent="0.25">
      <c r="A416" s="142"/>
      <c r="B416" s="7" t="s">
        <v>42</v>
      </c>
      <c r="C416" s="56">
        <v>910</v>
      </c>
      <c r="D416" s="4" t="s">
        <v>2</v>
      </c>
      <c r="E416" s="4" t="s">
        <v>30</v>
      </c>
      <c r="F416" s="4"/>
      <c r="G416" s="51"/>
      <c r="H416" s="4"/>
      <c r="I416" s="4"/>
      <c r="J416" s="4"/>
      <c r="K416" s="8">
        <f>SUM(K417+K422)</f>
        <v>16779.3</v>
      </c>
      <c r="L416" s="14"/>
      <c r="M416" s="9"/>
      <c r="N416" s="9"/>
      <c r="O416" s="9"/>
      <c r="P416" s="9"/>
      <c r="Q416" s="9"/>
      <c r="R416" s="9"/>
      <c r="S416" s="9"/>
    </row>
    <row r="417" spans="1:19" s="47" customFormat="1" ht="16.5" customHeight="1" x14ac:dyDescent="0.25">
      <c r="A417" s="142"/>
      <c r="B417" s="34" t="s">
        <v>162</v>
      </c>
      <c r="C417" s="56">
        <v>910</v>
      </c>
      <c r="D417" s="4" t="s">
        <v>2</v>
      </c>
      <c r="E417" s="4" t="s">
        <v>30</v>
      </c>
      <c r="F417" s="65" t="s">
        <v>89</v>
      </c>
      <c r="G417" s="56"/>
      <c r="H417" s="4"/>
      <c r="I417" s="4"/>
      <c r="J417" s="4"/>
      <c r="K417" s="8">
        <f>K418</f>
        <v>900</v>
      </c>
      <c r="L417" s="9"/>
      <c r="M417" s="9"/>
      <c r="N417" s="9"/>
      <c r="O417" s="9"/>
      <c r="P417" s="9"/>
      <c r="Q417" s="9"/>
      <c r="R417" s="9"/>
      <c r="S417" s="9"/>
    </row>
    <row r="418" spans="1:19" s="47" customFormat="1" ht="47.25" customHeight="1" x14ac:dyDescent="0.25">
      <c r="A418" s="142"/>
      <c r="B418" s="34" t="s">
        <v>366</v>
      </c>
      <c r="C418" s="56">
        <v>910</v>
      </c>
      <c r="D418" s="4" t="s">
        <v>2</v>
      </c>
      <c r="E418" s="4" t="s">
        <v>30</v>
      </c>
      <c r="F418" s="65" t="s">
        <v>89</v>
      </c>
      <c r="G418" s="56">
        <v>1</v>
      </c>
      <c r="H418" s="4"/>
      <c r="I418" s="4"/>
      <c r="J418" s="4"/>
      <c r="K418" s="8">
        <f>K419</f>
        <v>900</v>
      </c>
      <c r="L418" s="9"/>
      <c r="M418" s="9"/>
      <c r="N418" s="9"/>
      <c r="O418" s="9"/>
      <c r="P418" s="9"/>
      <c r="Q418" s="9"/>
      <c r="R418" s="9"/>
      <c r="S418" s="9"/>
    </row>
    <row r="419" spans="1:19" s="47" customFormat="1" ht="31.5" customHeight="1" x14ac:dyDescent="0.25">
      <c r="A419" s="142"/>
      <c r="B419" s="7" t="s">
        <v>365</v>
      </c>
      <c r="C419" s="56">
        <v>910</v>
      </c>
      <c r="D419" s="4" t="s">
        <v>2</v>
      </c>
      <c r="E419" s="4" t="s">
        <v>30</v>
      </c>
      <c r="F419" s="65" t="s">
        <v>89</v>
      </c>
      <c r="G419" s="56">
        <v>1</v>
      </c>
      <c r="H419" s="65" t="s">
        <v>5</v>
      </c>
      <c r="I419" s="65"/>
      <c r="J419" s="65"/>
      <c r="K419" s="8">
        <f>K420</f>
        <v>900</v>
      </c>
      <c r="L419" s="9"/>
      <c r="M419" s="9"/>
      <c r="N419" s="9"/>
      <c r="O419" s="9"/>
      <c r="P419" s="9"/>
      <c r="Q419" s="9"/>
      <c r="R419" s="9"/>
      <c r="S419" s="9"/>
    </row>
    <row r="420" spans="1:19" s="47" customFormat="1" ht="31.5" customHeight="1" x14ac:dyDescent="0.25">
      <c r="A420" s="142"/>
      <c r="B420" s="7" t="s">
        <v>163</v>
      </c>
      <c r="C420" s="56">
        <v>910</v>
      </c>
      <c r="D420" s="4" t="s">
        <v>2</v>
      </c>
      <c r="E420" s="4" t="s">
        <v>30</v>
      </c>
      <c r="F420" s="65" t="s">
        <v>89</v>
      </c>
      <c r="G420" s="56">
        <v>1</v>
      </c>
      <c r="H420" s="65" t="s">
        <v>5</v>
      </c>
      <c r="I420" s="65" t="s">
        <v>145</v>
      </c>
      <c r="J420" s="65"/>
      <c r="K420" s="8">
        <f>K421</f>
        <v>900</v>
      </c>
      <c r="L420" s="9"/>
      <c r="M420" s="9"/>
      <c r="N420" s="9"/>
      <c r="O420" s="9"/>
      <c r="P420" s="9"/>
      <c r="Q420" s="9"/>
      <c r="R420" s="9"/>
      <c r="S420" s="9"/>
    </row>
    <row r="421" spans="1:19" ht="31.5" customHeight="1" x14ac:dyDescent="0.25">
      <c r="A421" s="142"/>
      <c r="B421" s="7" t="s">
        <v>120</v>
      </c>
      <c r="C421" s="56">
        <v>910</v>
      </c>
      <c r="D421" s="4" t="s">
        <v>2</v>
      </c>
      <c r="E421" s="4" t="s">
        <v>30</v>
      </c>
      <c r="F421" s="65" t="s">
        <v>89</v>
      </c>
      <c r="G421" s="56">
        <v>1</v>
      </c>
      <c r="H421" s="65" t="s">
        <v>5</v>
      </c>
      <c r="I421" s="65" t="s">
        <v>145</v>
      </c>
      <c r="J421" s="65" t="s">
        <v>47</v>
      </c>
      <c r="K421" s="8">
        <v>900</v>
      </c>
    </row>
    <row r="422" spans="1:19" ht="31.5" customHeight="1" x14ac:dyDescent="0.25">
      <c r="A422" s="142"/>
      <c r="B422" s="7" t="s">
        <v>367</v>
      </c>
      <c r="C422" s="56">
        <v>910</v>
      </c>
      <c r="D422" s="4" t="s">
        <v>2</v>
      </c>
      <c r="E422" s="4" t="s">
        <v>30</v>
      </c>
      <c r="F422" s="4" t="s">
        <v>101</v>
      </c>
      <c r="G422" s="51"/>
      <c r="H422" s="4"/>
      <c r="I422" s="4"/>
      <c r="J422" s="4"/>
      <c r="K422" s="8">
        <f>K423</f>
        <v>15879.3</v>
      </c>
    </row>
    <row r="423" spans="1:19" s="3" customFormat="1" ht="31.5" customHeight="1" x14ac:dyDescent="0.25">
      <c r="A423" s="142"/>
      <c r="B423" s="7" t="s">
        <v>367</v>
      </c>
      <c r="C423" s="56">
        <v>910</v>
      </c>
      <c r="D423" s="4" t="s">
        <v>2</v>
      </c>
      <c r="E423" s="4" t="s">
        <v>30</v>
      </c>
      <c r="F423" s="4" t="s">
        <v>101</v>
      </c>
      <c r="G423" s="51">
        <v>1</v>
      </c>
      <c r="H423" s="4"/>
      <c r="I423" s="4"/>
      <c r="J423" s="4"/>
      <c r="K423" s="8">
        <f>SUM(K424)</f>
        <v>15879.3</v>
      </c>
    </row>
    <row r="424" spans="1:19" s="3" customFormat="1" ht="18" customHeight="1" x14ac:dyDescent="0.25">
      <c r="A424" s="142"/>
      <c r="B424" s="7" t="s">
        <v>45</v>
      </c>
      <c r="C424" s="56">
        <v>910</v>
      </c>
      <c r="D424" s="4" t="s">
        <v>2</v>
      </c>
      <c r="E424" s="4" t="s">
        <v>30</v>
      </c>
      <c r="F424" s="4" t="s">
        <v>101</v>
      </c>
      <c r="G424" s="51">
        <v>1</v>
      </c>
      <c r="H424" s="4" t="s">
        <v>74</v>
      </c>
      <c r="I424" s="4" t="s">
        <v>75</v>
      </c>
      <c r="J424" s="4"/>
      <c r="K424" s="8">
        <f>SUM(K425:K427)</f>
        <v>15879.3</v>
      </c>
    </row>
    <row r="425" spans="1:19" s="3" customFormat="1" ht="52.5" customHeight="1" x14ac:dyDescent="0.25">
      <c r="A425" s="142"/>
      <c r="B425" s="7" t="s">
        <v>119</v>
      </c>
      <c r="C425" s="56">
        <v>910</v>
      </c>
      <c r="D425" s="4" t="s">
        <v>2</v>
      </c>
      <c r="E425" s="4" t="s">
        <v>30</v>
      </c>
      <c r="F425" s="4" t="s">
        <v>101</v>
      </c>
      <c r="G425" s="51">
        <v>1</v>
      </c>
      <c r="H425" s="4" t="s">
        <v>74</v>
      </c>
      <c r="I425" s="4" t="s">
        <v>75</v>
      </c>
      <c r="J425" s="4" t="s">
        <v>46</v>
      </c>
      <c r="K425" s="8">
        <v>15200.9</v>
      </c>
    </row>
    <row r="426" spans="1:19" s="3" customFormat="1" ht="31.5" customHeight="1" x14ac:dyDescent="0.25">
      <c r="A426" s="142"/>
      <c r="B426" s="7" t="s">
        <v>120</v>
      </c>
      <c r="C426" s="56">
        <v>910</v>
      </c>
      <c r="D426" s="4" t="s">
        <v>2</v>
      </c>
      <c r="E426" s="4" t="s">
        <v>30</v>
      </c>
      <c r="F426" s="4" t="s">
        <v>101</v>
      </c>
      <c r="G426" s="51">
        <v>1</v>
      </c>
      <c r="H426" s="4" t="s">
        <v>74</v>
      </c>
      <c r="I426" s="4" t="s">
        <v>75</v>
      </c>
      <c r="J426" s="4" t="s">
        <v>47</v>
      </c>
      <c r="K426" s="8">
        <v>645.4</v>
      </c>
    </row>
    <row r="427" spans="1:19" s="3" customFormat="1" ht="18" customHeight="1" x14ac:dyDescent="0.25">
      <c r="A427" s="142"/>
      <c r="B427" s="7" t="s">
        <v>48</v>
      </c>
      <c r="C427" s="56">
        <v>910</v>
      </c>
      <c r="D427" s="4" t="s">
        <v>2</v>
      </c>
      <c r="E427" s="4" t="s">
        <v>30</v>
      </c>
      <c r="F427" s="4" t="s">
        <v>101</v>
      </c>
      <c r="G427" s="51">
        <v>1</v>
      </c>
      <c r="H427" s="4" t="s">
        <v>74</v>
      </c>
      <c r="I427" s="4" t="s">
        <v>75</v>
      </c>
      <c r="J427" s="4" t="s">
        <v>49</v>
      </c>
      <c r="K427" s="8">
        <v>33</v>
      </c>
    </row>
    <row r="428" spans="1:19" s="3" customFormat="1" ht="18" customHeight="1" x14ac:dyDescent="0.25">
      <c r="A428" s="142"/>
      <c r="B428" s="7" t="s">
        <v>9</v>
      </c>
      <c r="C428" s="56">
        <v>910</v>
      </c>
      <c r="D428" s="4" t="s">
        <v>2</v>
      </c>
      <c r="E428" s="4" t="s">
        <v>39</v>
      </c>
      <c r="F428" s="4"/>
      <c r="G428" s="51"/>
      <c r="H428" s="4"/>
      <c r="I428" s="4"/>
      <c r="J428" s="4"/>
      <c r="K428" s="8">
        <f>SUM(K429)</f>
        <v>975.80000000000007</v>
      </c>
    </row>
    <row r="429" spans="1:19" s="3" customFormat="1" ht="31.5" customHeight="1" x14ac:dyDescent="0.25">
      <c r="A429" s="142"/>
      <c r="B429" s="7" t="s">
        <v>325</v>
      </c>
      <c r="C429" s="56">
        <v>910</v>
      </c>
      <c r="D429" s="4" t="s">
        <v>2</v>
      </c>
      <c r="E429" s="4" t="s">
        <v>39</v>
      </c>
      <c r="F429" s="4" t="s">
        <v>8</v>
      </c>
      <c r="G429" s="51"/>
      <c r="H429" s="4"/>
      <c r="I429" s="4"/>
      <c r="J429" s="4"/>
      <c r="K429" s="8">
        <f>SUM(K430)</f>
        <v>975.80000000000007</v>
      </c>
    </row>
    <row r="430" spans="1:19" s="3" customFormat="1" ht="31.5" customHeight="1" x14ac:dyDescent="0.25">
      <c r="A430" s="142"/>
      <c r="B430" s="7" t="s">
        <v>326</v>
      </c>
      <c r="C430" s="56">
        <v>910</v>
      </c>
      <c r="D430" s="4" t="s">
        <v>2</v>
      </c>
      <c r="E430" s="4" t="s">
        <v>39</v>
      </c>
      <c r="F430" s="4" t="s">
        <v>8</v>
      </c>
      <c r="G430" s="51">
        <v>1</v>
      </c>
      <c r="H430" s="4"/>
      <c r="I430" s="4"/>
      <c r="J430" s="4"/>
      <c r="K430" s="8">
        <f>SUM(K431)</f>
        <v>975.80000000000007</v>
      </c>
    </row>
    <row r="431" spans="1:19" s="3" customFormat="1" ht="31.5" customHeight="1" x14ac:dyDescent="0.25">
      <c r="A431" s="142"/>
      <c r="B431" s="7" t="s">
        <v>88</v>
      </c>
      <c r="C431" s="56">
        <v>910</v>
      </c>
      <c r="D431" s="4" t="s">
        <v>2</v>
      </c>
      <c r="E431" s="4" t="s">
        <v>39</v>
      </c>
      <c r="F431" s="4" t="s">
        <v>8</v>
      </c>
      <c r="G431" s="51">
        <v>1</v>
      </c>
      <c r="H431" s="4" t="s">
        <v>4</v>
      </c>
      <c r="I431" s="4"/>
      <c r="J431" s="4"/>
      <c r="K431" s="8">
        <f>SUM(K432+K434+K436)</f>
        <v>975.80000000000007</v>
      </c>
    </row>
    <row r="432" spans="1:19" s="3" customFormat="1" ht="18" customHeight="1" x14ac:dyDescent="0.25">
      <c r="A432" s="142"/>
      <c r="B432" s="7" t="s">
        <v>230</v>
      </c>
      <c r="C432" s="56">
        <v>910</v>
      </c>
      <c r="D432" s="4" t="s">
        <v>2</v>
      </c>
      <c r="E432" s="4" t="s">
        <v>39</v>
      </c>
      <c r="F432" s="4" t="s">
        <v>8</v>
      </c>
      <c r="G432" s="51">
        <v>1</v>
      </c>
      <c r="H432" s="4" t="s">
        <v>4</v>
      </c>
      <c r="I432" s="4" t="s">
        <v>229</v>
      </c>
      <c r="J432" s="4"/>
      <c r="K432" s="8">
        <f>SUM(K433)</f>
        <v>41.1</v>
      </c>
    </row>
    <row r="433" spans="1:11" s="3" customFormat="1" ht="31.5" customHeight="1" x14ac:dyDescent="0.25">
      <c r="A433" s="142"/>
      <c r="B433" s="7" t="s">
        <v>120</v>
      </c>
      <c r="C433" s="56">
        <v>910</v>
      </c>
      <c r="D433" s="4" t="s">
        <v>2</v>
      </c>
      <c r="E433" s="4" t="s">
        <v>39</v>
      </c>
      <c r="F433" s="4" t="s">
        <v>8</v>
      </c>
      <c r="G433" s="51">
        <v>1</v>
      </c>
      <c r="H433" s="4" t="s">
        <v>4</v>
      </c>
      <c r="I433" s="4" t="s">
        <v>229</v>
      </c>
      <c r="J433" s="4" t="s">
        <v>47</v>
      </c>
      <c r="K433" s="8">
        <v>41.1</v>
      </c>
    </row>
    <row r="434" spans="1:11" s="3" customFormat="1" ht="31.5" customHeight="1" x14ac:dyDescent="0.25">
      <c r="A434" s="142"/>
      <c r="B434" s="7" t="s">
        <v>234</v>
      </c>
      <c r="C434" s="56">
        <v>910</v>
      </c>
      <c r="D434" s="4" t="s">
        <v>2</v>
      </c>
      <c r="E434" s="4" t="s">
        <v>39</v>
      </c>
      <c r="F434" s="4" t="s">
        <v>8</v>
      </c>
      <c r="G434" s="51">
        <v>1</v>
      </c>
      <c r="H434" s="4" t="s">
        <v>4</v>
      </c>
      <c r="I434" s="4" t="s">
        <v>235</v>
      </c>
      <c r="J434" s="4"/>
      <c r="K434" s="8">
        <f>K435</f>
        <v>640.70000000000005</v>
      </c>
    </row>
    <row r="435" spans="1:11" s="3" customFormat="1" ht="31.5" customHeight="1" x14ac:dyDescent="0.25">
      <c r="A435" s="142"/>
      <c r="B435" s="7" t="s">
        <v>120</v>
      </c>
      <c r="C435" s="56">
        <v>910</v>
      </c>
      <c r="D435" s="4" t="s">
        <v>2</v>
      </c>
      <c r="E435" s="4" t="s">
        <v>39</v>
      </c>
      <c r="F435" s="4" t="s">
        <v>8</v>
      </c>
      <c r="G435" s="51">
        <v>1</v>
      </c>
      <c r="H435" s="4" t="s">
        <v>4</v>
      </c>
      <c r="I435" s="4" t="s">
        <v>235</v>
      </c>
      <c r="J435" s="4" t="s">
        <v>47</v>
      </c>
      <c r="K435" s="8">
        <v>640.70000000000005</v>
      </c>
    </row>
    <row r="436" spans="1:11" s="3" customFormat="1" ht="31.5" customHeight="1" x14ac:dyDescent="0.25">
      <c r="A436" s="142"/>
      <c r="B436" s="7" t="s">
        <v>634</v>
      </c>
      <c r="C436" s="56">
        <v>910</v>
      </c>
      <c r="D436" s="4" t="s">
        <v>2</v>
      </c>
      <c r="E436" s="4" t="s">
        <v>39</v>
      </c>
      <c r="F436" s="4" t="s">
        <v>8</v>
      </c>
      <c r="G436" s="51">
        <v>1</v>
      </c>
      <c r="H436" s="4" t="s">
        <v>4</v>
      </c>
      <c r="I436" s="4" t="s">
        <v>635</v>
      </c>
      <c r="J436" s="4"/>
      <c r="K436" s="8">
        <f>K437</f>
        <v>294</v>
      </c>
    </row>
    <row r="437" spans="1:11" s="3" customFormat="1" ht="31.5" customHeight="1" x14ac:dyDescent="0.25">
      <c r="A437" s="142"/>
      <c r="B437" s="7" t="s">
        <v>120</v>
      </c>
      <c r="C437" s="56">
        <v>910</v>
      </c>
      <c r="D437" s="4" t="s">
        <v>2</v>
      </c>
      <c r="E437" s="4" t="s">
        <v>39</v>
      </c>
      <c r="F437" s="4" t="s">
        <v>8</v>
      </c>
      <c r="G437" s="51">
        <v>1</v>
      </c>
      <c r="H437" s="4" t="s">
        <v>4</v>
      </c>
      <c r="I437" s="4" t="s">
        <v>635</v>
      </c>
      <c r="J437" s="4" t="s">
        <v>47</v>
      </c>
      <c r="K437" s="8">
        <v>294</v>
      </c>
    </row>
    <row r="438" spans="1:11" s="3" customFormat="1" ht="18" customHeight="1" x14ac:dyDescent="0.25">
      <c r="A438" s="142"/>
      <c r="B438" s="7" t="s">
        <v>15</v>
      </c>
      <c r="C438" s="56">
        <v>910</v>
      </c>
      <c r="D438" s="4" t="s">
        <v>6</v>
      </c>
      <c r="E438" s="4"/>
      <c r="F438" s="4"/>
      <c r="G438" s="51"/>
      <c r="H438" s="4"/>
      <c r="I438" s="4"/>
      <c r="J438" s="4"/>
      <c r="K438" s="8">
        <f>SUM(K439)</f>
        <v>813.5</v>
      </c>
    </row>
    <row r="439" spans="1:11" s="3" customFormat="1" ht="18" customHeight="1" x14ac:dyDescent="0.25">
      <c r="A439" s="142"/>
      <c r="B439" s="7" t="s">
        <v>67</v>
      </c>
      <c r="C439" s="56">
        <v>910</v>
      </c>
      <c r="D439" s="4" t="s">
        <v>6</v>
      </c>
      <c r="E439" s="4" t="s">
        <v>68</v>
      </c>
      <c r="F439" s="4"/>
      <c r="G439" s="4"/>
      <c r="H439" s="4"/>
      <c r="I439" s="4"/>
      <c r="J439" s="4"/>
      <c r="K439" s="8">
        <f t="shared" ref="K439:K443" si="20">SUM(K440)</f>
        <v>813.5</v>
      </c>
    </row>
    <row r="440" spans="1:11" s="3" customFormat="1" ht="31.5" customHeight="1" x14ac:dyDescent="0.25">
      <c r="A440" s="142"/>
      <c r="B440" s="34" t="s">
        <v>362</v>
      </c>
      <c r="C440" s="56">
        <v>910</v>
      </c>
      <c r="D440" s="4" t="s">
        <v>6</v>
      </c>
      <c r="E440" s="4" t="s">
        <v>68</v>
      </c>
      <c r="F440" s="4" t="s">
        <v>8</v>
      </c>
      <c r="G440" s="4"/>
      <c r="H440" s="4"/>
      <c r="I440" s="4"/>
      <c r="J440" s="4"/>
      <c r="K440" s="8">
        <f t="shared" si="20"/>
        <v>813.5</v>
      </c>
    </row>
    <row r="441" spans="1:11" s="3" customFormat="1" ht="31.5" customHeight="1" x14ac:dyDescent="0.25">
      <c r="A441" s="142"/>
      <c r="B441" s="34" t="s">
        <v>326</v>
      </c>
      <c r="C441" s="56">
        <v>910</v>
      </c>
      <c r="D441" s="4" t="s">
        <v>6</v>
      </c>
      <c r="E441" s="4" t="s">
        <v>68</v>
      </c>
      <c r="F441" s="4" t="s">
        <v>8</v>
      </c>
      <c r="G441" s="4" t="s">
        <v>87</v>
      </c>
      <c r="H441" s="4"/>
      <c r="I441" s="4"/>
      <c r="J441" s="4"/>
      <c r="K441" s="8">
        <f t="shared" si="20"/>
        <v>813.5</v>
      </c>
    </row>
    <row r="442" spans="1:11" s="3" customFormat="1" ht="31.5" customHeight="1" x14ac:dyDescent="0.25">
      <c r="A442" s="142"/>
      <c r="B442" s="34" t="s">
        <v>88</v>
      </c>
      <c r="C442" s="56">
        <v>910</v>
      </c>
      <c r="D442" s="4" t="s">
        <v>6</v>
      </c>
      <c r="E442" s="4" t="s">
        <v>68</v>
      </c>
      <c r="F442" s="4" t="s">
        <v>8</v>
      </c>
      <c r="G442" s="4" t="s">
        <v>87</v>
      </c>
      <c r="H442" s="4" t="s">
        <v>4</v>
      </c>
      <c r="I442" s="4"/>
      <c r="J442" s="4"/>
      <c r="K442" s="8">
        <f t="shared" si="20"/>
        <v>813.5</v>
      </c>
    </row>
    <row r="443" spans="1:11" s="3" customFormat="1" ht="31.5" customHeight="1" x14ac:dyDescent="0.25">
      <c r="A443" s="142"/>
      <c r="B443" s="38" t="s">
        <v>237</v>
      </c>
      <c r="C443" s="56">
        <v>910</v>
      </c>
      <c r="D443" s="4" t="s">
        <v>6</v>
      </c>
      <c r="E443" s="4" t="s">
        <v>68</v>
      </c>
      <c r="F443" s="4" t="s">
        <v>8</v>
      </c>
      <c r="G443" s="4" t="s">
        <v>87</v>
      </c>
      <c r="H443" s="4" t="s">
        <v>4</v>
      </c>
      <c r="I443" s="4" t="s">
        <v>236</v>
      </c>
      <c r="J443" s="4"/>
      <c r="K443" s="8">
        <f t="shared" si="20"/>
        <v>813.5</v>
      </c>
    </row>
    <row r="444" spans="1:11" s="3" customFormat="1" ht="31.5" customHeight="1" x14ac:dyDescent="0.25">
      <c r="A444" s="142"/>
      <c r="B444" s="7" t="s">
        <v>120</v>
      </c>
      <c r="C444" s="56">
        <v>910</v>
      </c>
      <c r="D444" s="4" t="s">
        <v>6</v>
      </c>
      <c r="E444" s="4" t="s">
        <v>68</v>
      </c>
      <c r="F444" s="4" t="s">
        <v>8</v>
      </c>
      <c r="G444" s="4" t="s">
        <v>87</v>
      </c>
      <c r="H444" s="4" t="s">
        <v>4</v>
      </c>
      <c r="I444" s="4" t="s">
        <v>236</v>
      </c>
      <c r="J444" s="4" t="s">
        <v>47</v>
      </c>
      <c r="K444" s="8">
        <f>87+726.5</f>
        <v>813.5</v>
      </c>
    </row>
    <row r="445" spans="1:11" s="3" customFormat="1" ht="18" customHeight="1" x14ac:dyDescent="0.25">
      <c r="A445" s="142"/>
      <c r="B445" s="7" t="s">
        <v>18</v>
      </c>
      <c r="C445" s="56">
        <v>910</v>
      </c>
      <c r="D445" s="65" t="s">
        <v>8</v>
      </c>
      <c r="E445" s="65"/>
      <c r="F445" s="4"/>
      <c r="G445" s="4"/>
      <c r="H445" s="4"/>
      <c r="I445" s="4"/>
      <c r="J445" s="65"/>
      <c r="K445" s="8">
        <f t="shared" ref="K445:K450" si="21">SUM(K446)</f>
        <v>61.5</v>
      </c>
    </row>
    <row r="446" spans="1:11" s="3" customFormat="1" ht="19.5" customHeight="1" x14ac:dyDescent="0.25">
      <c r="A446" s="142"/>
      <c r="B446" s="7" t="s">
        <v>231</v>
      </c>
      <c r="C446" s="56">
        <v>910</v>
      </c>
      <c r="D446" s="65" t="s">
        <v>8</v>
      </c>
      <c r="E446" s="65" t="s">
        <v>7</v>
      </c>
      <c r="F446" s="4"/>
      <c r="G446" s="4"/>
      <c r="H446" s="4"/>
      <c r="I446" s="4"/>
      <c r="J446" s="65"/>
      <c r="K446" s="8">
        <f t="shared" si="21"/>
        <v>61.5</v>
      </c>
    </row>
    <row r="447" spans="1:11" s="3" customFormat="1" ht="31.5" customHeight="1" x14ac:dyDescent="0.25">
      <c r="A447" s="142"/>
      <c r="B447" s="7" t="s">
        <v>325</v>
      </c>
      <c r="C447" s="56">
        <v>910</v>
      </c>
      <c r="D447" s="65" t="s">
        <v>8</v>
      </c>
      <c r="E447" s="65" t="s">
        <v>7</v>
      </c>
      <c r="F447" s="4" t="s">
        <v>8</v>
      </c>
      <c r="G447" s="4"/>
      <c r="H447" s="4"/>
      <c r="I447" s="4"/>
      <c r="J447" s="65"/>
      <c r="K447" s="8">
        <f t="shared" si="21"/>
        <v>61.5</v>
      </c>
    </row>
    <row r="448" spans="1:11" s="3" customFormat="1" ht="31.5" customHeight="1" x14ac:dyDescent="0.25">
      <c r="A448" s="142"/>
      <c r="B448" s="7" t="s">
        <v>326</v>
      </c>
      <c r="C448" s="56">
        <v>910</v>
      </c>
      <c r="D448" s="65" t="s">
        <v>8</v>
      </c>
      <c r="E448" s="65" t="s">
        <v>7</v>
      </c>
      <c r="F448" s="4" t="s">
        <v>8</v>
      </c>
      <c r="G448" s="4" t="s">
        <v>87</v>
      </c>
      <c r="H448" s="4"/>
      <c r="I448" s="4"/>
      <c r="J448" s="65"/>
      <c r="K448" s="8">
        <f t="shared" si="21"/>
        <v>61.5</v>
      </c>
    </row>
    <row r="449" spans="1:11" s="3" customFormat="1" ht="31.5" customHeight="1" x14ac:dyDescent="0.25">
      <c r="A449" s="142"/>
      <c r="B449" s="7" t="s">
        <v>88</v>
      </c>
      <c r="C449" s="56">
        <v>910</v>
      </c>
      <c r="D449" s="65" t="s">
        <v>8</v>
      </c>
      <c r="E449" s="65" t="s">
        <v>7</v>
      </c>
      <c r="F449" s="4" t="s">
        <v>8</v>
      </c>
      <c r="G449" s="4" t="s">
        <v>87</v>
      </c>
      <c r="H449" s="4" t="s">
        <v>4</v>
      </c>
      <c r="I449" s="4"/>
      <c r="J449" s="65"/>
      <c r="K449" s="8">
        <f t="shared" si="21"/>
        <v>61.5</v>
      </c>
    </row>
    <row r="450" spans="1:11" s="3" customFormat="1" ht="18" customHeight="1" x14ac:dyDescent="0.25">
      <c r="A450" s="142"/>
      <c r="B450" s="7" t="s">
        <v>233</v>
      </c>
      <c r="C450" s="56">
        <v>910</v>
      </c>
      <c r="D450" s="65" t="s">
        <v>8</v>
      </c>
      <c r="E450" s="65" t="s">
        <v>7</v>
      </c>
      <c r="F450" s="4" t="s">
        <v>8</v>
      </c>
      <c r="G450" s="4" t="s">
        <v>87</v>
      </c>
      <c r="H450" s="4" t="s">
        <v>4</v>
      </c>
      <c r="I450" s="4" t="s">
        <v>232</v>
      </c>
      <c r="J450" s="65"/>
      <c r="K450" s="8">
        <f t="shared" si="21"/>
        <v>61.5</v>
      </c>
    </row>
    <row r="451" spans="1:11" s="3" customFormat="1" ht="31.5" customHeight="1" x14ac:dyDescent="0.25">
      <c r="A451" s="143"/>
      <c r="B451" s="7" t="s">
        <v>120</v>
      </c>
      <c r="C451" s="56">
        <v>910</v>
      </c>
      <c r="D451" s="65" t="s">
        <v>8</v>
      </c>
      <c r="E451" s="65" t="s">
        <v>7</v>
      </c>
      <c r="F451" s="4" t="s">
        <v>8</v>
      </c>
      <c r="G451" s="4" t="s">
        <v>87</v>
      </c>
      <c r="H451" s="4" t="s">
        <v>4</v>
      </c>
      <c r="I451" s="4" t="s">
        <v>232</v>
      </c>
      <c r="J451" s="65" t="s">
        <v>47</v>
      </c>
      <c r="K451" s="8">
        <v>61.5</v>
      </c>
    </row>
    <row r="452" spans="1:11" s="3" customFormat="1" ht="47.25" customHeight="1" x14ac:dyDescent="0.25">
      <c r="A452" s="141">
        <v>5</v>
      </c>
      <c r="B452" s="7" t="s">
        <v>368</v>
      </c>
      <c r="C452" s="56">
        <v>918</v>
      </c>
      <c r="D452" s="4"/>
      <c r="E452" s="4"/>
      <c r="F452" s="4"/>
      <c r="G452" s="51"/>
      <c r="H452" s="4"/>
      <c r="I452" s="4"/>
      <c r="J452" s="4"/>
      <c r="K452" s="8">
        <f>K460+K520+K486+K548+K453</f>
        <v>1007350.6000000001</v>
      </c>
    </row>
    <row r="453" spans="1:11" s="3" customFormat="1" ht="18" customHeight="1" x14ac:dyDescent="0.25">
      <c r="A453" s="142"/>
      <c r="B453" s="7" t="s">
        <v>1</v>
      </c>
      <c r="C453" s="56">
        <v>918</v>
      </c>
      <c r="D453" s="4" t="s">
        <v>2</v>
      </c>
      <c r="E453" s="4"/>
      <c r="F453" s="4"/>
      <c r="G453" s="51"/>
      <c r="H453" s="4"/>
      <c r="I453" s="4"/>
      <c r="J453" s="4"/>
      <c r="K453" s="8">
        <f t="shared" ref="K453:K458" si="22">K454</f>
        <v>0</v>
      </c>
    </row>
    <row r="454" spans="1:11" s="3" customFormat="1" ht="18" customHeight="1" x14ac:dyDescent="0.25">
      <c r="A454" s="142"/>
      <c r="B454" s="7" t="s">
        <v>9</v>
      </c>
      <c r="C454" s="56">
        <v>918</v>
      </c>
      <c r="D454" s="4" t="s">
        <v>2</v>
      </c>
      <c r="E454" s="4" t="s">
        <v>39</v>
      </c>
      <c r="F454" s="4"/>
      <c r="G454" s="51"/>
      <c r="H454" s="4"/>
      <c r="I454" s="4"/>
      <c r="J454" s="4"/>
      <c r="K454" s="8">
        <f t="shared" si="22"/>
        <v>0</v>
      </c>
    </row>
    <row r="455" spans="1:11" s="3" customFormat="1" ht="21" customHeight="1" x14ac:dyDescent="0.25">
      <c r="A455" s="142"/>
      <c r="B455" s="34" t="s">
        <v>162</v>
      </c>
      <c r="C455" s="56">
        <v>918</v>
      </c>
      <c r="D455" s="4" t="s">
        <v>2</v>
      </c>
      <c r="E455" s="4" t="s">
        <v>39</v>
      </c>
      <c r="F455" s="4" t="s">
        <v>89</v>
      </c>
      <c r="G455" s="51"/>
      <c r="H455" s="4"/>
      <c r="I455" s="4"/>
      <c r="J455" s="4"/>
      <c r="K455" s="8">
        <f t="shared" si="22"/>
        <v>0</v>
      </c>
    </row>
    <row r="456" spans="1:11" s="3" customFormat="1" ht="47.25" customHeight="1" x14ac:dyDescent="0.25">
      <c r="A456" s="142"/>
      <c r="B456" s="34" t="s">
        <v>366</v>
      </c>
      <c r="C456" s="56">
        <v>918</v>
      </c>
      <c r="D456" s="4" t="s">
        <v>2</v>
      </c>
      <c r="E456" s="4" t="s">
        <v>39</v>
      </c>
      <c r="F456" s="4" t="s">
        <v>89</v>
      </c>
      <c r="G456" s="51">
        <v>1</v>
      </c>
      <c r="H456" s="4"/>
      <c r="I456" s="4"/>
      <c r="J456" s="4"/>
      <c r="K456" s="8">
        <f t="shared" si="22"/>
        <v>0</v>
      </c>
    </row>
    <row r="457" spans="1:11" s="3" customFormat="1" ht="31.5" customHeight="1" x14ac:dyDescent="0.25">
      <c r="A457" s="142"/>
      <c r="B457" s="7" t="s">
        <v>365</v>
      </c>
      <c r="C457" s="56">
        <v>918</v>
      </c>
      <c r="D457" s="4" t="s">
        <v>2</v>
      </c>
      <c r="E457" s="4" t="s">
        <v>39</v>
      </c>
      <c r="F457" s="4" t="s">
        <v>89</v>
      </c>
      <c r="G457" s="51">
        <v>1</v>
      </c>
      <c r="H457" s="4" t="s">
        <v>5</v>
      </c>
      <c r="I457" s="4"/>
      <c r="J457" s="4"/>
      <c r="K457" s="8">
        <f t="shared" si="22"/>
        <v>0</v>
      </c>
    </row>
    <row r="458" spans="1:11" s="3" customFormat="1" ht="31.5" customHeight="1" x14ac:dyDescent="0.25">
      <c r="A458" s="142"/>
      <c r="B458" s="7" t="s">
        <v>163</v>
      </c>
      <c r="C458" s="56">
        <v>918</v>
      </c>
      <c r="D458" s="4" t="s">
        <v>2</v>
      </c>
      <c r="E458" s="4" t="s">
        <v>39</v>
      </c>
      <c r="F458" s="4" t="s">
        <v>89</v>
      </c>
      <c r="G458" s="51">
        <v>1</v>
      </c>
      <c r="H458" s="4" t="s">
        <v>5</v>
      </c>
      <c r="I458" s="4" t="s">
        <v>145</v>
      </c>
      <c r="J458" s="4"/>
      <c r="K458" s="8">
        <f t="shared" si="22"/>
        <v>0</v>
      </c>
    </row>
    <row r="459" spans="1:11" s="3" customFormat="1" ht="31.5" customHeight="1" x14ac:dyDescent="0.25">
      <c r="A459" s="142"/>
      <c r="B459" s="7" t="s">
        <v>120</v>
      </c>
      <c r="C459" s="56">
        <v>918</v>
      </c>
      <c r="D459" s="4" t="s">
        <v>2</v>
      </c>
      <c r="E459" s="4" t="s">
        <v>39</v>
      </c>
      <c r="F459" s="4" t="s">
        <v>89</v>
      </c>
      <c r="G459" s="51">
        <v>1</v>
      </c>
      <c r="H459" s="4" t="s">
        <v>5</v>
      </c>
      <c r="I459" s="4" t="s">
        <v>145</v>
      </c>
      <c r="J459" s="4" t="s">
        <v>47</v>
      </c>
      <c r="K459" s="8"/>
    </row>
    <row r="460" spans="1:11" s="3" customFormat="1" ht="18" customHeight="1" x14ac:dyDescent="0.25">
      <c r="A460" s="142"/>
      <c r="B460" s="7" t="s">
        <v>15</v>
      </c>
      <c r="C460" s="56">
        <v>918</v>
      </c>
      <c r="D460" s="4" t="s">
        <v>6</v>
      </c>
      <c r="E460" s="4"/>
      <c r="F460" s="4"/>
      <c r="G460" s="51"/>
      <c r="H460" s="4"/>
      <c r="I460" s="4"/>
      <c r="J460" s="4"/>
      <c r="K460" s="8">
        <f>SUM(K461+K469)</f>
        <v>40987.699999999997</v>
      </c>
    </row>
    <row r="461" spans="1:11" s="3" customFormat="1" ht="18" customHeight="1" x14ac:dyDescent="0.25">
      <c r="A461" s="142"/>
      <c r="B461" s="7" t="s">
        <v>67</v>
      </c>
      <c r="C461" s="56">
        <v>918</v>
      </c>
      <c r="D461" s="4" t="s">
        <v>6</v>
      </c>
      <c r="E461" s="4" t="s">
        <v>30</v>
      </c>
      <c r="F461" s="4"/>
      <c r="G461" s="51"/>
      <c r="H461" s="4"/>
      <c r="I461" s="4"/>
      <c r="J461" s="4"/>
      <c r="K461" s="8">
        <f>SUM(K462)</f>
        <v>0</v>
      </c>
    </row>
    <row r="462" spans="1:11" s="3" customFormat="1" ht="18" customHeight="1" x14ac:dyDescent="0.25">
      <c r="A462" s="142"/>
      <c r="B462" s="7" t="s">
        <v>351</v>
      </c>
      <c r="C462" s="56">
        <v>918</v>
      </c>
      <c r="D462" s="4" t="s">
        <v>6</v>
      </c>
      <c r="E462" s="4" t="s">
        <v>30</v>
      </c>
      <c r="F462" s="4" t="s">
        <v>4</v>
      </c>
      <c r="G462" s="51"/>
      <c r="H462" s="4"/>
      <c r="I462" s="4"/>
      <c r="J462" s="4"/>
      <c r="K462" s="8">
        <f>SUM(K463)</f>
        <v>0</v>
      </c>
    </row>
    <row r="463" spans="1:11" s="3" customFormat="1" ht="51" customHeight="1" x14ac:dyDescent="0.25">
      <c r="A463" s="142"/>
      <c r="B463" s="7" t="s">
        <v>488</v>
      </c>
      <c r="C463" s="56">
        <v>918</v>
      </c>
      <c r="D463" s="4" t="s">
        <v>6</v>
      </c>
      <c r="E463" s="4" t="s">
        <v>30</v>
      </c>
      <c r="F463" s="4" t="s">
        <v>4</v>
      </c>
      <c r="G463" s="51">
        <v>1</v>
      </c>
      <c r="H463" s="4"/>
      <c r="I463" s="4"/>
      <c r="J463" s="4"/>
      <c r="K463" s="8">
        <f>SUM(K464)</f>
        <v>0</v>
      </c>
    </row>
    <row r="464" spans="1:11" s="3" customFormat="1" ht="31.5" customHeight="1" x14ac:dyDescent="0.25">
      <c r="A464" s="142"/>
      <c r="B464" s="34" t="s">
        <v>489</v>
      </c>
      <c r="C464" s="56">
        <v>918</v>
      </c>
      <c r="D464" s="4" t="s">
        <v>6</v>
      </c>
      <c r="E464" s="4" t="s">
        <v>30</v>
      </c>
      <c r="F464" s="4" t="s">
        <v>4</v>
      </c>
      <c r="G464" s="51">
        <v>1</v>
      </c>
      <c r="H464" s="4" t="s">
        <v>2</v>
      </c>
      <c r="I464" s="4"/>
      <c r="J464" s="4"/>
      <c r="K464" s="8">
        <f>SUM(K465+K467)</f>
        <v>0</v>
      </c>
    </row>
    <row r="465" spans="1:13" s="3" customFormat="1" ht="80.25" customHeight="1" x14ac:dyDescent="0.25">
      <c r="A465" s="142"/>
      <c r="B465" s="34" t="s">
        <v>412</v>
      </c>
      <c r="C465" s="56">
        <v>918</v>
      </c>
      <c r="D465" s="4" t="s">
        <v>6</v>
      </c>
      <c r="E465" s="4" t="s">
        <v>30</v>
      </c>
      <c r="F465" s="4" t="s">
        <v>4</v>
      </c>
      <c r="G465" s="51">
        <v>1</v>
      </c>
      <c r="H465" s="4" t="s">
        <v>2</v>
      </c>
      <c r="I465" s="4" t="s">
        <v>219</v>
      </c>
      <c r="J465" s="4"/>
      <c r="K465" s="8">
        <f>SUM(K466)</f>
        <v>0</v>
      </c>
    </row>
    <row r="466" spans="1:13" s="3" customFormat="1" ht="31.5" customHeight="1" x14ac:dyDescent="0.25">
      <c r="A466" s="142"/>
      <c r="B466" s="34" t="s">
        <v>72</v>
      </c>
      <c r="C466" s="56">
        <v>918</v>
      </c>
      <c r="D466" s="4" t="s">
        <v>6</v>
      </c>
      <c r="E466" s="4" t="s">
        <v>30</v>
      </c>
      <c r="F466" s="4" t="s">
        <v>4</v>
      </c>
      <c r="G466" s="51">
        <v>1</v>
      </c>
      <c r="H466" s="4" t="s">
        <v>2</v>
      </c>
      <c r="I466" s="4" t="s">
        <v>219</v>
      </c>
      <c r="J466" s="4" t="s">
        <v>52</v>
      </c>
      <c r="K466" s="8"/>
    </row>
    <row r="467" spans="1:13" s="3" customFormat="1" ht="94.5" customHeight="1" x14ac:dyDescent="0.25">
      <c r="A467" s="142"/>
      <c r="B467" s="34" t="s">
        <v>472</v>
      </c>
      <c r="C467" s="56">
        <v>918</v>
      </c>
      <c r="D467" s="4" t="s">
        <v>6</v>
      </c>
      <c r="E467" s="4" t="s">
        <v>30</v>
      </c>
      <c r="F467" s="4" t="s">
        <v>4</v>
      </c>
      <c r="G467" s="51">
        <v>1</v>
      </c>
      <c r="H467" s="4" t="s">
        <v>2</v>
      </c>
      <c r="I467" s="4" t="s">
        <v>287</v>
      </c>
      <c r="J467" s="4"/>
      <c r="K467" s="8">
        <f>SUM(K468)</f>
        <v>0</v>
      </c>
    </row>
    <row r="468" spans="1:13" s="3" customFormat="1" ht="31.5" customHeight="1" x14ac:dyDescent="0.25">
      <c r="A468" s="142"/>
      <c r="B468" s="34" t="s">
        <v>72</v>
      </c>
      <c r="C468" s="56">
        <v>918</v>
      </c>
      <c r="D468" s="4" t="s">
        <v>6</v>
      </c>
      <c r="E468" s="4" t="s">
        <v>30</v>
      </c>
      <c r="F468" s="4" t="s">
        <v>4</v>
      </c>
      <c r="G468" s="51">
        <v>1</v>
      </c>
      <c r="H468" s="4" t="s">
        <v>2</v>
      </c>
      <c r="I468" s="4" t="s">
        <v>287</v>
      </c>
      <c r="J468" s="4" t="s">
        <v>52</v>
      </c>
      <c r="K468" s="8"/>
    </row>
    <row r="469" spans="1:13" s="3" customFormat="1" ht="18" customHeight="1" x14ac:dyDescent="0.25">
      <c r="A469" s="142"/>
      <c r="B469" s="7" t="s">
        <v>67</v>
      </c>
      <c r="C469" s="56">
        <v>918</v>
      </c>
      <c r="D469" s="4" t="s">
        <v>6</v>
      </c>
      <c r="E469" s="4" t="s">
        <v>68</v>
      </c>
      <c r="F469" s="4"/>
      <c r="G469" s="51"/>
      <c r="H469" s="4"/>
      <c r="I469" s="4"/>
      <c r="J469" s="4"/>
      <c r="K469" s="8">
        <f>SUM(K470)</f>
        <v>40987.699999999997</v>
      </c>
    </row>
    <row r="470" spans="1:13" s="3" customFormat="1" ht="18" customHeight="1" x14ac:dyDescent="0.25">
      <c r="A470" s="142"/>
      <c r="B470" s="7" t="s">
        <v>351</v>
      </c>
      <c r="C470" s="56">
        <v>918</v>
      </c>
      <c r="D470" s="4" t="s">
        <v>6</v>
      </c>
      <c r="E470" s="4" t="s">
        <v>68</v>
      </c>
      <c r="F470" s="4" t="s">
        <v>4</v>
      </c>
      <c r="G470" s="51"/>
      <c r="H470" s="4"/>
      <c r="I470" s="4"/>
      <c r="J470" s="4"/>
      <c r="K470" s="8">
        <f>SUM(K471)</f>
        <v>40987.699999999997</v>
      </c>
    </row>
    <row r="471" spans="1:13" s="3" customFormat="1" ht="63" customHeight="1" x14ac:dyDescent="0.25">
      <c r="A471" s="142"/>
      <c r="B471" s="7" t="s">
        <v>488</v>
      </c>
      <c r="C471" s="56">
        <v>918</v>
      </c>
      <c r="D471" s="4" t="s">
        <v>6</v>
      </c>
      <c r="E471" s="4" t="s">
        <v>68</v>
      </c>
      <c r="F471" s="4" t="s">
        <v>4</v>
      </c>
      <c r="G471" s="51">
        <v>1</v>
      </c>
      <c r="H471" s="4"/>
      <c r="I471" s="4"/>
      <c r="J471" s="4"/>
      <c r="K471" s="8">
        <f>SUM(K472+K479)</f>
        <v>40987.699999999997</v>
      </c>
    </row>
    <row r="472" spans="1:13" s="3" customFormat="1" ht="31.5" customHeight="1" x14ac:dyDescent="0.25">
      <c r="A472" s="142"/>
      <c r="B472" s="34" t="s">
        <v>489</v>
      </c>
      <c r="C472" s="56">
        <v>918</v>
      </c>
      <c r="D472" s="4" t="s">
        <v>6</v>
      </c>
      <c r="E472" s="4" t="s">
        <v>68</v>
      </c>
      <c r="F472" s="4" t="s">
        <v>4</v>
      </c>
      <c r="G472" s="51">
        <v>1</v>
      </c>
      <c r="H472" s="4" t="s">
        <v>2</v>
      </c>
      <c r="I472" s="4"/>
      <c r="J472" s="4"/>
      <c r="K472" s="8">
        <f>SUM(K473+K477)</f>
        <v>30000.6</v>
      </c>
    </row>
    <row r="473" spans="1:13" s="3" customFormat="1" ht="47.25" customHeight="1" x14ac:dyDescent="0.25">
      <c r="A473" s="142"/>
      <c r="B473" s="7" t="s">
        <v>64</v>
      </c>
      <c r="C473" s="56">
        <v>918</v>
      </c>
      <c r="D473" s="4" t="s">
        <v>6</v>
      </c>
      <c r="E473" s="4" t="s">
        <v>68</v>
      </c>
      <c r="F473" s="4" t="s">
        <v>4</v>
      </c>
      <c r="G473" s="51">
        <v>1</v>
      </c>
      <c r="H473" s="4" t="s">
        <v>2</v>
      </c>
      <c r="I473" s="4" t="s">
        <v>82</v>
      </c>
      <c r="J473" s="4"/>
      <c r="K473" s="8">
        <f>SUM(K474:K476)</f>
        <v>30000.6</v>
      </c>
      <c r="L473" s="39"/>
      <c r="M473" s="39"/>
    </row>
    <row r="474" spans="1:13" s="3" customFormat="1" ht="48.75" customHeight="1" x14ac:dyDescent="0.25">
      <c r="A474" s="142"/>
      <c r="B474" s="7" t="s">
        <v>119</v>
      </c>
      <c r="C474" s="56">
        <v>918</v>
      </c>
      <c r="D474" s="4" t="s">
        <v>6</v>
      </c>
      <c r="E474" s="4" t="s">
        <v>68</v>
      </c>
      <c r="F474" s="4" t="s">
        <v>4</v>
      </c>
      <c r="G474" s="51">
        <v>1</v>
      </c>
      <c r="H474" s="4" t="s">
        <v>2</v>
      </c>
      <c r="I474" s="4" t="s">
        <v>82</v>
      </c>
      <c r="J474" s="4" t="s">
        <v>46</v>
      </c>
      <c r="K474" s="8">
        <f>14830.2+14221.4</f>
        <v>29051.599999999999</v>
      </c>
      <c r="L474" s="48"/>
      <c r="M474" s="39"/>
    </row>
    <row r="475" spans="1:13" s="3" customFormat="1" ht="31.5" customHeight="1" x14ac:dyDescent="0.25">
      <c r="A475" s="142"/>
      <c r="B475" s="7" t="s">
        <v>120</v>
      </c>
      <c r="C475" s="56">
        <v>918</v>
      </c>
      <c r="D475" s="4" t="s">
        <v>6</v>
      </c>
      <c r="E475" s="4" t="s">
        <v>68</v>
      </c>
      <c r="F475" s="4" t="s">
        <v>4</v>
      </c>
      <c r="G475" s="51">
        <v>1</v>
      </c>
      <c r="H475" s="4" t="s">
        <v>2</v>
      </c>
      <c r="I475" s="4" t="s">
        <v>82</v>
      </c>
      <c r="J475" s="4" t="s">
        <v>47</v>
      </c>
      <c r="K475" s="8">
        <f>645.8+303.2</f>
        <v>949</v>
      </c>
      <c r="L475" s="48"/>
      <c r="M475" s="39"/>
    </row>
    <row r="476" spans="1:13" s="3" customFormat="1" ht="18" customHeight="1" x14ac:dyDescent="0.25">
      <c r="A476" s="142"/>
      <c r="B476" s="7" t="s">
        <v>48</v>
      </c>
      <c r="C476" s="56">
        <v>918</v>
      </c>
      <c r="D476" s="4" t="s">
        <v>6</v>
      </c>
      <c r="E476" s="4" t="s">
        <v>68</v>
      </c>
      <c r="F476" s="4" t="s">
        <v>4</v>
      </c>
      <c r="G476" s="51">
        <v>1</v>
      </c>
      <c r="H476" s="4" t="s">
        <v>2</v>
      </c>
      <c r="I476" s="4" t="s">
        <v>82</v>
      </c>
      <c r="J476" s="4" t="s">
        <v>49</v>
      </c>
      <c r="K476" s="8"/>
      <c r="L476" s="48"/>
      <c r="M476" s="39"/>
    </row>
    <row r="477" spans="1:13" s="3" customFormat="1" ht="31.5" customHeight="1" x14ac:dyDescent="0.25">
      <c r="A477" s="142"/>
      <c r="B477" s="34" t="s">
        <v>324</v>
      </c>
      <c r="C477" s="56">
        <v>918</v>
      </c>
      <c r="D477" s="4" t="s">
        <v>6</v>
      </c>
      <c r="E477" s="4" t="s">
        <v>68</v>
      </c>
      <c r="F477" s="4" t="s">
        <v>4</v>
      </c>
      <c r="G477" s="4" t="s">
        <v>87</v>
      </c>
      <c r="H477" s="4" t="s">
        <v>2</v>
      </c>
      <c r="I477" s="4" t="s">
        <v>189</v>
      </c>
      <c r="J477" s="65"/>
      <c r="K477" s="8">
        <f>K478</f>
        <v>0</v>
      </c>
      <c r="L477" s="39"/>
      <c r="M477" s="39"/>
    </row>
    <row r="478" spans="1:13" s="3" customFormat="1" ht="31.5" customHeight="1" x14ac:dyDescent="0.25">
      <c r="A478" s="142"/>
      <c r="B478" s="34" t="s">
        <v>120</v>
      </c>
      <c r="C478" s="56">
        <v>918</v>
      </c>
      <c r="D478" s="4" t="s">
        <v>6</v>
      </c>
      <c r="E478" s="4" t="s">
        <v>68</v>
      </c>
      <c r="F478" s="4" t="s">
        <v>4</v>
      </c>
      <c r="G478" s="4" t="s">
        <v>87</v>
      </c>
      <c r="H478" s="4" t="s">
        <v>2</v>
      </c>
      <c r="I478" s="4" t="s">
        <v>189</v>
      </c>
      <c r="J478" s="65" t="s">
        <v>47</v>
      </c>
      <c r="K478" s="8"/>
      <c r="L478" s="39"/>
      <c r="M478" s="39"/>
    </row>
    <row r="479" spans="1:13" s="3" customFormat="1" ht="49.5" customHeight="1" x14ac:dyDescent="0.25">
      <c r="A479" s="142"/>
      <c r="B479" s="7" t="s">
        <v>490</v>
      </c>
      <c r="C479" s="56">
        <v>918</v>
      </c>
      <c r="D479" s="4" t="s">
        <v>6</v>
      </c>
      <c r="E479" s="4" t="s">
        <v>68</v>
      </c>
      <c r="F479" s="4" t="s">
        <v>4</v>
      </c>
      <c r="G479" s="51">
        <v>1</v>
      </c>
      <c r="H479" s="4" t="s">
        <v>4</v>
      </c>
      <c r="I479" s="4"/>
      <c r="J479" s="4"/>
      <c r="K479" s="8">
        <f>SUM(K480+K484)</f>
        <v>10987.099999999999</v>
      </c>
      <c r="L479" s="39"/>
      <c r="M479" s="39"/>
    </row>
    <row r="480" spans="1:13" s="3" customFormat="1" ht="18" customHeight="1" x14ac:dyDescent="0.25">
      <c r="A480" s="142"/>
      <c r="B480" s="7" t="s">
        <v>45</v>
      </c>
      <c r="C480" s="56">
        <v>918</v>
      </c>
      <c r="D480" s="4" t="s">
        <v>6</v>
      </c>
      <c r="E480" s="4" t="s">
        <v>68</v>
      </c>
      <c r="F480" s="4" t="s">
        <v>4</v>
      </c>
      <c r="G480" s="51">
        <v>1</v>
      </c>
      <c r="H480" s="4" t="s">
        <v>4</v>
      </c>
      <c r="I480" s="4" t="s">
        <v>75</v>
      </c>
      <c r="J480" s="4"/>
      <c r="K480" s="8">
        <f>SUM(K481:K483)</f>
        <v>10964.3</v>
      </c>
      <c r="L480" s="39"/>
      <c r="M480" s="39"/>
    </row>
    <row r="481" spans="1:13" s="3" customFormat="1" ht="49.5" customHeight="1" x14ac:dyDescent="0.25">
      <c r="A481" s="142"/>
      <c r="B481" s="7" t="s">
        <v>119</v>
      </c>
      <c r="C481" s="56">
        <v>918</v>
      </c>
      <c r="D481" s="4" t="s">
        <v>6</v>
      </c>
      <c r="E481" s="4" t="s">
        <v>68</v>
      </c>
      <c r="F481" s="4" t="s">
        <v>4</v>
      </c>
      <c r="G481" s="51">
        <v>1</v>
      </c>
      <c r="H481" s="4" t="s">
        <v>4</v>
      </c>
      <c r="I481" s="4" t="s">
        <v>75</v>
      </c>
      <c r="J481" s="4" t="s">
        <v>46</v>
      </c>
      <c r="K481" s="8">
        <v>10851.5</v>
      </c>
      <c r="L481" s="48"/>
      <c r="M481" s="39"/>
    </row>
    <row r="482" spans="1:13" s="3" customFormat="1" ht="31.5" customHeight="1" x14ac:dyDescent="0.25">
      <c r="A482" s="142"/>
      <c r="B482" s="7" t="s">
        <v>120</v>
      </c>
      <c r="C482" s="56">
        <v>918</v>
      </c>
      <c r="D482" s="4" t="s">
        <v>6</v>
      </c>
      <c r="E482" s="4" t="s">
        <v>68</v>
      </c>
      <c r="F482" s="4" t="s">
        <v>4</v>
      </c>
      <c r="G482" s="51">
        <v>1</v>
      </c>
      <c r="H482" s="4" t="s">
        <v>4</v>
      </c>
      <c r="I482" s="4" t="s">
        <v>75</v>
      </c>
      <c r="J482" s="4" t="s">
        <v>47</v>
      </c>
      <c r="K482" s="8">
        <v>112.8</v>
      </c>
      <c r="L482" s="48"/>
      <c r="M482" s="39"/>
    </row>
    <row r="483" spans="1:13" s="3" customFormat="1" ht="18" customHeight="1" x14ac:dyDescent="0.25">
      <c r="A483" s="142"/>
      <c r="B483" s="7" t="s">
        <v>48</v>
      </c>
      <c r="C483" s="56">
        <v>918</v>
      </c>
      <c r="D483" s="4" t="s">
        <v>6</v>
      </c>
      <c r="E483" s="4" t="s">
        <v>68</v>
      </c>
      <c r="F483" s="4" t="s">
        <v>4</v>
      </c>
      <c r="G483" s="51">
        <v>1</v>
      </c>
      <c r="H483" s="4" t="s">
        <v>4</v>
      </c>
      <c r="I483" s="4" t="s">
        <v>75</v>
      </c>
      <c r="J483" s="4" t="s">
        <v>49</v>
      </c>
      <c r="K483" s="8"/>
      <c r="L483" s="48"/>
      <c r="M483" s="39"/>
    </row>
    <row r="484" spans="1:13" s="3" customFormat="1" ht="18" customHeight="1" x14ac:dyDescent="0.25">
      <c r="A484" s="142"/>
      <c r="B484" s="7" t="s">
        <v>230</v>
      </c>
      <c r="C484" s="56">
        <v>918</v>
      </c>
      <c r="D484" s="4" t="s">
        <v>6</v>
      </c>
      <c r="E484" s="4" t="s">
        <v>68</v>
      </c>
      <c r="F484" s="4" t="s">
        <v>4</v>
      </c>
      <c r="G484" s="51">
        <v>1</v>
      </c>
      <c r="H484" s="4" t="s">
        <v>4</v>
      </c>
      <c r="I484" s="4" t="s">
        <v>229</v>
      </c>
      <c r="J484" s="4"/>
      <c r="K484" s="8">
        <f>SUM(K485)</f>
        <v>22.8</v>
      </c>
      <c r="L484" s="39"/>
      <c r="M484" s="39"/>
    </row>
    <row r="485" spans="1:13" s="3" customFormat="1" ht="31.5" customHeight="1" x14ac:dyDescent="0.25">
      <c r="A485" s="142"/>
      <c r="B485" s="7" t="s">
        <v>120</v>
      </c>
      <c r="C485" s="56">
        <v>918</v>
      </c>
      <c r="D485" s="4" t="s">
        <v>6</v>
      </c>
      <c r="E485" s="4" t="s">
        <v>68</v>
      </c>
      <c r="F485" s="4" t="s">
        <v>4</v>
      </c>
      <c r="G485" s="51">
        <v>1</v>
      </c>
      <c r="H485" s="4" t="s">
        <v>4</v>
      </c>
      <c r="I485" s="4" t="s">
        <v>229</v>
      </c>
      <c r="J485" s="4" t="s">
        <v>47</v>
      </c>
      <c r="K485" s="8">
        <v>22.8</v>
      </c>
      <c r="L485" s="39"/>
      <c r="M485" s="39"/>
    </row>
    <row r="486" spans="1:13" s="3" customFormat="1" ht="18" customHeight="1" x14ac:dyDescent="0.25">
      <c r="A486" s="142"/>
      <c r="B486" s="7" t="s">
        <v>40</v>
      </c>
      <c r="C486" s="56">
        <v>918</v>
      </c>
      <c r="D486" s="65" t="s">
        <v>7</v>
      </c>
      <c r="E486" s="4"/>
      <c r="F486" s="4"/>
      <c r="G486" s="51"/>
      <c r="H486" s="4"/>
      <c r="I486" s="4"/>
      <c r="J486" s="4"/>
      <c r="K486" s="8">
        <f>SUM(K487+K507)</f>
        <v>724724.4</v>
      </c>
      <c r="L486" s="39"/>
      <c r="M486" s="39"/>
    </row>
    <row r="487" spans="1:13" s="3" customFormat="1" ht="18" customHeight="1" x14ac:dyDescent="0.25">
      <c r="A487" s="142"/>
      <c r="B487" s="7" t="s">
        <v>257</v>
      </c>
      <c r="C487" s="56">
        <v>918</v>
      </c>
      <c r="D487" s="65" t="s">
        <v>7</v>
      </c>
      <c r="E487" s="4" t="s">
        <v>4</v>
      </c>
      <c r="F487" s="4"/>
      <c r="G487" s="51"/>
      <c r="H487" s="4"/>
      <c r="I487" s="4"/>
      <c r="J487" s="4"/>
      <c r="K487" s="8">
        <f>K488</f>
        <v>724614.6</v>
      </c>
      <c r="L487" s="39"/>
      <c r="M487" s="39"/>
    </row>
    <row r="488" spans="1:13" s="3" customFormat="1" ht="18" customHeight="1" x14ac:dyDescent="0.25">
      <c r="A488" s="142"/>
      <c r="B488" s="34" t="s">
        <v>369</v>
      </c>
      <c r="C488" s="56">
        <v>918</v>
      </c>
      <c r="D488" s="65" t="s">
        <v>7</v>
      </c>
      <c r="E488" s="4" t="s">
        <v>4</v>
      </c>
      <c r="F488" s="4" t="s">
        <v>4</v>
      </c>
      <c r="G488" s="4"/>
      <c r="H488" s="4"/>
      <c r="I488" s="4"/>
      <c r="J488" s="65"/>
      <c r="K488" s="8">
        <f>K489</f>
        <v>724614.6</v>
      </c>
      <c r="L488" s="39"/>
      <c r="M488" s="39"/>
    </row>
    <row r="489" spans="1:13" s="3" customFormat="1" ht="63" customHeight="1" x14ac:dyDescent="0.25">
      <c r="A489" s="142"/>
      <c r="B489" s="7" t="s">
        <v>488</v>
      </c>
      <c r="C489" s="56">
        <v>918</v>
      </c>
      <c r="D489" s="65" t="s">
        <v>7</v>
      </c>
      <c r="E489" s="4" t="s">
        <v>4</v>
      </c>
      <c r="F489" s="4" t="s">
        <v>4</v>
      </c>
      <c r="G489" s="4" t="s">
        <v>87</v>
      </c>
      <c r="H489" s="4"/>
      <c r="I489" s="4"/>
      <c r="J489" s="65"/>
      <c r="K489" s="8">
        <f>K490+K504</f>
        <v>724614.6</v>
      </c>
      <c r="L489" s="39"/>
      <c r="M489" s="39"/>
    </row>
    <row r="490" spans="1:13" s="3" customFormat="1" ht="31.5" customHeight="1" x14ac:dyDescent="0.25">
      <c r="A490" s="142"/>
      <c r="B490" s="34" t="s">
        <v>489</v>
      </c>
      <c r="C490" s="56">
        <v>918</v>
      </c>
      <c r="D490" s="65" t="s">
        <v>7</v>
      </c>
      <c r="E490" s="4" t="s">
        <v>4</v>
      </c>
      <c r="F490" s="4" t="s">
        <v>4</v>
      </c>
      <c r="G490" s="4" t="s">
        <v>87</v>
      </c>
      <c r="H490" s="4" t="s">
        <v>2</v>
      </c>
      <c r="I490" s="4"/>
      <c r="J490" s="65"/>
      <c r="K490" s="8">
        <f>K493+K497+K499+K501+K491+K495</f>
        <v>678139.6</v>
      </c>
    </row>
    <row r="491" spans="1:13" s="3" customFormat="1" ht="18" customHeight="1" x14ac:dyDescent="0.25">
      <c r="A491" s="142"/>
      <c r="B491" s="7" t="s">
        <v>537</v>
      </c>
      <c r="C491" s="56">
        <v>918</v>
      </c>
      <c r="D491" s="65" t="s">
        <v>7</v>
      </c>
      <c r="E491" s="4" t="s">
        <v>4</v>
      </c>
      <c r="F491" s="4" t="s">
        <v>4</v>
      </c>
      <c r="G491" s="4" t="s">
        <v>87</v>
      </c>
      <c r="H491" s="4" t="s">
        <v>2</v>
      </c>
      <c r="I491" s="4" t="s">
        <v>536</v>
      </c>
      <c r="J491" s="65"/>
      <c r="K491" s="8">
        <f>K492</f>
        <v>450</v>
      </c>
    </row>
    <row r="492" spans="1:13" s="3" customFormat="1" ht="31.5" customHeight="1" x14ac:dyDescent="0.25">
      <c r="A492" s="142"/>
      <c r="B492" s="7" t="s">
        <v>120</v>
      </c>
      <c r="C492" s="56">
        <v>918</v>
      </c>
      <c r="D492" s="65" t="s">
        <v>7</v>
      </c>
      <c r="E492" s="4" t="s">
        <v>4</v>
      </c>
      <c r="F492" s="4" t="s">
        <v>4</v>
      </c>
      <c r="G492" s="4" t="s">
        <v>87</v>
      </c>
      <c r="H492" s="4" t="s">
        <v>2</v>
      </c>
      <c r="I492" s="4" t="s">
        <v>536</v>
      </c>
      <c r="J492" s="65" t="s">
        <v>47</v>
      </c>
      <c r="K492" s="8">
        <v>450</v>
      </c>
    </row>
    <row r="493" spans="1:13" s="3" customFormat="1" ht="18" customHeight="1" x14ac:dyDescent="0.25">
      <c r="A493" s="142"/>
      <c r="B493" s="7" t="s">
        <v>417</v>
      </c>
      <c r="C493" s="56">
        <v>918</v>
      </c>
      <c r="D493" s="65" t="s">
        <v>7</v>
      </c>
      <c r="E493" s="4" t="s">
        <v>4</v>
      </c>
      <c r="F493" s="4" t="s">
        <v>4</v>
      </c>
      <c r="G493" s="4" t="s">
        <v>87</v>
      </c>
      <c r="H493" s="4" t="s">
        <v>2</v>
      </c>
      <c r="I493" s="4" t="s">
        <v>584</v>
      </c>
      <c r="J493" s="65"/>
      <c r="K493" s="8">
        <f>K494</f>
        <v>0</v>
      </c>
    </row>
    <row r="494" spans="1:13" s="3" customFormat="1" ht="31.5" customHeight="1" x14ac:dyDescent="0.25">
      <c r="A494" s="142"/>
      <c r="B494" s="34" t="s">
        <v>72</v>
      </c>
      <c r="C494" s="56">
        <v>918</v>
      </c>
      <c r="D494" s="65" t="s">
        <v>7</v>
      </c>
      <c r="E494" s="4" t="s">
        <v>4</v>
      </c>
      <c r="F494" s="4" t="s">
        <v>4</v>
      </c>
      <c r="G494" s="4" t="s">
        <v>87</v>
      </c>
      <c r="H494" s="4" t="s">
        <v>2</v>
      </c>
      <c r="I494" s="4" t="s">
        <v>584</v>
      </c>
      <c r="J494" s="65" t="s">
        <v>52</v>
      </c>
      <c r="K494" s="8">
        <v>0</v>
      </c>
    </row>
    <row r="495" spans="1:13" s="3" customFormat="1" ht="18" customHeight="1" x14ac:dyDescent="0.25">
      <c r="A495" s="142"/>
      <c r="B495" s="34" t="s">
        <v>544</v>
      </c>
      <c r="C495" s="56">
        <v>918</v>
      </c>
      <c r="D495" s="65" t="s">
        <v>7</v>
      </c>
      <c r="E495" s="4" t="s">
        <v>4</v>
      </c>
      <c r="F495" s="4" t="s">
        <v>4</v>
      </c>
      <c r="G495" s="4" t="s">
        <v>87</v>
      </c>
      <c r="H495" s="4" t="s">
        <v>2</v>
      </c>
      <c r="I495" s="4" t="s">
        <v>543</v>
      </c>
      <c r="J495" s="65"/>
      <c r="K495" s="8">
        <f>K496</f>
        <v>677689.6</v>
      </c>
    </row>
    <row r="496" spans="1:13" s="3" customFormat="1" ht="31.5" customHeight="1" x14ac:dyDescent="0.25">
      <c r="A496" s="142"/>
      <c r="B496" s="34" t="s">
        <v>72</v>
      </c>
      <c r="C496" s="56">
        <v>918</v>
      </c>
      <c r="D496" s="65" t="s">
        <v>7</v>
      </c>
      <c r="E496" s="4" t="s">
        <v>4</v>
      </c>
      <c r="F496" s="4" t="s">
        <v>4</v>
      </c>
      <c r="G496" s="4" t="s">
        <v>87</v>
      </c>
      <c r="H496" s="4" t="s">
        <v>2</v>
      </c>
      <c r="I496" s="4" t="s">
        <v>543</v>
      </c>
      <c r="J496" s="65" t="s">
        <v>52</v>
      </c>
      <c r="K496" s="8">
        <f>637028.2+40661.4</f>
        <v>677689.6</v>
      </c>
    </row>
    <row r="497" spans="1:11" s="3" customFormat="1" ht="18" customHeight="1" x14ac:dyDescent="0.25">
      <c r="A497" s="142"/>
      <c r="B497" s="7" t="s">
        <v>413</v>
      </c>
      <c r="C497" s="56">
        <v>918</v>
      </c>
      <c r="D497" s="65" t="s">
        <v>7</v>
      </c>
      <c r="E497" s="4" t="s">
        <v>4</v>
      </c>
      <c r="F497" s="4" t="s">
        <v>4</v>
      </c>
      <c r="G497" s="4" t="s">
        <v>87</v>
      </c>
      <c r="H497" s="4" t="s">
        <v>2</v>
      </c>
      <c r="I497" s="4" t="s">
        <v>414</v>
      </c>
      <c r="J497" s="65"/>
      <c r="K497" s="8">
        <f>K498</f>
        <v>0</v>
      </c>
    </row>
    <row r="498" spans="1:11" s="3" customFormat="1" ht="31.5" customHeight="1" x14ac:dyDescent="0.25">
      <c r="A498" s="142"/>
      <c r="B498" s="34" t="s">
        <v>72</v>
      </c>
      <c r="C498" s="56">
        <v>918</v>
      </c>
      <c r="D498" s="65" t="s">
        <v>7</v>
      </c>
      <c r="E498" s="4" t="s">
        <v>4</v>
      </c>
      <c r="F498" s="4" t="s">
        <v>4</v>
      </c>
      <c r="G498" s="4" t="s">
        <v>87</v>
      </c>
      <c r="H498" s="4" t="s">
        <v>2</v>
      </c>
      <c r="I498" s="4" t="s">
        <v>414</v>
      </c>
      <c r="J498" s="65" t="s">
        <v>52</v>
      </c>
      <c r="K498" s="8"/>
    </row>
    <row r="499" spans="1:11" s="3" customFormat="1" ht="31.5" customHeight="1" x14ac:dyDescent="0.25">
      <c r="A499" s="142"/>
      <c r="B499" s="7" t="s">
        <v>416</v>
      </c>
      <c r="C499" s="56">
        <v>918</v>
      </c>
      <c r="D499" s="65" t="s">
        <v>7</v>
      </c>
      <c r="E499" s="4" t="s">
        <v>4</v>
      </c>
      <c r="F499" s="4" t="s">
        <v>4</v>
      </c>
      <c r="G499" s="4" t="s">
        <v>87</v>
      </c>
      <c r="H499" s="4" t="s">
        <v>2</v>
      </c>
      <c r="I499" s="4" t="s">
        <v>415</v>
      </c>
      <c r="J499" s="65"/>
      <c r="K499" s="8">
        <f>K500</f>
        <v>0</v>
      </c>
    </row>
    <row r="500" spans="1:11" s="3" customFormat="1" ht="31.5" customHeight="1" x14ac:dyDescent="0.25">
      <c r="A500" s="142"/>
      <c r="B500" s="34" t="s">
        <v>72</v>
      </c>
      <c r="C500" s="56">
        <v>918</v>
      </c>
      <c r="D500" s="65" t="s">
        <v>7</v>
      </c>
      <c r="E500" s="4" t="s">
        <v>4</v>
      </c>
      <c r="F500" s="4" t="s">
        <v>4</v>
      </c>
      <c r="G500" s="4" t="s">
        <v>87</v>
      </c>
      <c r="H500" s="4" t="s">
        <v>2</v>
      </c>
      <c r="I500" s="4" t="s">
        <v>415</v>
      </c>
      <c r="J500" s="65" t="s">
        <v>52</v>
      </c>
      <c r="K500" s="8"/>
    </row>
    <row r="501" spans="1:11" s="3" customFormat="1" ht="47.25" customHeight="1" x14ac:dyDescent="0.25">
      <c r="A501" s="142"/>
      <c r="B501" s="7" t="s">
        <v>474</v>
      </c>
      <c r="C501" s="56">
        <v>918</v>
      </c>
      <c r="D501" s="65" t="s">
        <v>7</v>
      </c>
      <c r="E501" s="4" t="s">
        <v>4</v>
      </c>
      <c r="F501" s="4" t="s">
        <v>4</v>
      </c>
      <c r="G501" s="4" t="s">
        <v>87</v>
      </c>
      <c r="H501" s="4" t="s">
        <v>2</v>
      </c>
      <c r="I501" s="4" t="s">
        <v>473</v>
      </c>
      <c r="J501" s="65"/>
      <c r="K501" s="8">
        <f>K503+K502</f>
        <v>0</v>
      </c>
    </row>
    <row r="502" spans="1:11" s="3" customFormat="1" ht="31.5" customHeight="1" x14ac:dyDescent="0.25">
      <c r="A502" s="142"/>
      <c r="B502" s="7" t="s">
        <v>120</v>
      </c>
      <c r="C502" s="56">
        <v>918</v>
      </c>
      <c r="D502" s="65" t="s">
        <v>7</v>
      </c>
      <c r="E502" s="4" t="s">
        <v>4</v>
      </c>
      <c r="F502" s="4" t="s">
        <v>4</v>
      </c>
      <c r="G502" s="4" t="s">
        <v>87</v>
      </c>
      <c r="H502" s="4" t="s">
        <v>2</v>
      </c>
      <c r="I502" s="4" t="s">
        <v>473</v>
      </c>
      <c r="J502" s="65" t="s">
        <v>47</v>
      </c>
      <c r="K502" s="8"/>
    </row>
    <row r="503" spans="1:11" s="3" customFormat="1" ht="31.5" customHeight="1" x14ac:dyDescent="0.25">
      <c r="A503" s="142"/>
      <c r="B503" s="34" t="s">
        <v>72</v>
      </c>
      <c r="C503" s="56">
        <v>918</v>
      </c>
      <c r="D503" s="65" t="s">
        <v>7</v>
      </c>
      <c r="E503" s="4" t="s">
        <v>4</v>
      </c>
      <c r="F503" s="4" t="s">
        <v>4</v>
      </c>
      <c r="G503" s="4" t="s">
        <v>87</v>
      </c>
      <c r="H503" s="4" t="s">
        <v>2</v>
      </c>
      <c r="I503" s="4" t="s">
        <v>473</v>
      </c>
      <c r="J503" s="65" t="s">
        <v>52</v>
      </c>
      <c r="K503" s="8"/>
    </row>
    <row r="504" spans="1:11" s="3" customFormat="1" ht="31.5" customHeight="1" x14ac:dyDescent="0.25">
      <c r="A504" s="142"/>
      <c r="B504" s="89" t="s">
        <v>680</v>
      </c>
      <c r="C504" s="88">
        <v>918</v>
      </c>
      <c r="D504" s="87" t="s">
        <v>7</v>
      </c>
      <c r="E504" s="4" t="s">
        <v>4</v>
      </c>
      <c r="F504" s="4" t="s">
        <v>4</v>
      </c>
      <c r="G504" s="4" t="s">
        <v>87</v>
      </c>
      <c r="H504" s="4" t="s">
        <v>677</v>
      </c>
      <c r="I504" s="4"/>
      <c r="J504" s="87"/>
      <c r="K504" s="8">
        <f>K505</f>
        <v>46475</v>
      </c>
    </row>
    <row r="505" spans="1:11" s="3" customFormat="1" ht="31.5" customHeight="1" x14ac:dyDescent="0.25">
      <c r="A505" s="142"/>
      <c r="B505" s="89" t="s">
        <v>679</v>
      </c>
      <c r="C505" s="90">
        <v>918</v>
      </c>
      <c r="D505" s="91" t="s">
        <v>7</v>
      </c>
      <c r="E505" s="92" t="s">
        <v>4</v>
      </c>
      <c r="F505" s="92" t="s">
        <v>4</v>
      </c>
      <c r="G505" s="92" t="s">
        <v>87</v>
      </c>
      <c r="H505" s="92" t="s">
        <v>677</v>
      </c>
      <c r="I505" s="92" t="s">
        <v>678</v>
      </c>
      <c r="J505" s="87"/>
      <c r="K505" s="8">
        <f>K506</f>
        <v>46475</v>
      </c>
    </row>
    <row r="506" spans="1:11" s="3" customFormat="1" ht="31.5" customHeight="1" x14ac:dyDescent="0.25">
      <c r="A506" s="142"/>
      <c r="B506" s="34" t="s">
        <v>72</v>
      </c>
      <c r="C506" s="88">
        <v>918</v>
      </c>
      <c r="D506" s="87" t="s">
        <v>7</v>
      </c>
      <c r="E506" s="4" t="s">
        <v>4</v>
      </c>
      <c r="F506" s="4" t="s">
        <v>4</v>
      </c>
      <c r="G506" s="4" t="s">
        <v>87</v>
      </c>
      <c r="H506" s="4" t="s">
        <v>677</v>
      </c>
      <c r="I506" s="4" t="s">
        <v>678</v>
      </c>
      <c r="J506" s="87" t="s">
        <v>52</v>
      </c>
      <c r="K506" s="8">
        <f>46242.6+232.4</f>
        <v>46475</v>
      </c>
    </row>
    <row r="507" spans="1:11" s="3" customFormat="1" ht="18" customHeight="1" x14ac:dyDescent="0.25">
      <c r="A507" s="142"/>
      <c r="B507" s="34" t="s">
        <v>463</v>
      </c>
      <c r="C507" s="56">
        <v>918</v>
      </c>
      <c r="D507" s="65" t="s">
        <v>7</v>
      </c>
      <c r="E507" s="4" t="s">
        <v>5</v>
      </c>
      <c r="F507" s="4"/>
      <c r="G507" s="4"/>
      <c r="H507" s="4"/>
      <c r="I507" s="4"/>
      <c r="J507" s="65"/>
      <c r="K507" s="8">
        <f>K513+K508</f>
        <v>109.8</v>
      </c>
    </row>
    <row r="508" spans="1:11" s="3" customFormat="1" ht="18" customHeight="1" x14ac:dyDescent="0.25">
      <c r="A508" s="142"/>
      <c r="B508" s="34" t="s">
        <v>369</v>
      </c>
      <c r="C508" s="56">
        <v>918</v>
      </c>
      <c r="D508" s="65" t="s">
        <v>7</v>
      </c>
      <c r="E508" s="4" t="s">
        <v>5</v>
      </c>
      <c r="F508" s="4" t="s">
        <v>4</v>
      </c>
      <c r="G508" s="4"/>
      <c r="H508" s="4"/>
      <c r="I508" s="4"/>
      <c r="J508" s="65"/>
      <c r="K508" s="8">
        <f>K509</f>
        <v>0</v>
      </c>
    </row>
    <row r="509" spans="1:11" s="3" customFormat="1" ht="63" customHeight="1" x14ac:dyDescent="0.25">
      <c r="A509" s="142"/>
      <c r="B509" s="7" t="s">
        <v>488</v>
      </c>
      <c r="C509" s="56">
        <v>918</v>
      </c>
      <c r="D509" s="65" t="s">
        <v>7</v>
      </c>
      <c r="E509" s="4" t="s">
        <v>5</v>
      </c>
      <c r="F509" s="4" t="s">
        <v>4</v>
      </c>
      <c r="G509" s="4" t="s">
        <v>87</v>
      </c>
      <c r="H509" s="4"/>
      <c r="I509" s="4"/>
      <c r="J509" s="65"/>
      <c r="K509" s="8">
        <f>K510</f>
        <v>0</v>
      </c>
    </row>
    <row r="510" spans="1:11" s="3" customFormat="1" ht="31.5" customHeight="1" x14ac:dyDescent="0.25">
      <c r="A510" s="142"/>
      <c r="B510" s="34" t="s">
        <v>489</v>
      </c>
      <c r="C510" s="56">
        <v>918</v>
      </c>
      <c r="D510" s="65" t="s">
        <v>7</v>
      </c>
      <c r="E510" s="4" t="s">
        <v>5</v>
      </c>
      <c r="F510" s="4" t="s">
        <v>4</v>
      </c>
      <c r="G510" s="4" t="s">
        <v>87</v>
      </c>
      <c r="H510" s="4" t="s">
        <v>2</v>
      </c>
      <c r="I510" s="4"/>
      <c r="J510" s="65"/>
      <c r="K510" s="8">
        <f>K511</f>
        <v>0</v>
      </c>
    </row>
    <row r="511" spans="1:11" s="3" customFormat="1" ht="31.5" customHeight="1" x14ac:dyDescent="0.25">
      <c r="A511" s="142"/>
      <c r="B511" s="34" t="s">
        <v>626</v>
      </c>
      <c r="C511" s="56">
        <v>918</v>
      </c>
      <c r="D511" s="65" t="s">
        <v>7</v>
      </c>
      <c r="E511" s="4" t="s">
        <v>5</v>
      </c>
      <c r="F511" s="4" t="s">
        <v>4</v>
      </c>
      <c r="G511" s="4" t="s">
        <v>87</v>
      </c>
      <c r="H511" s="4" t="s">
        <v>2</v>
      </c>
      <c r="I511" s="4" t="s">
        <v>189</v>
      </c>
      <c r="J511" s="65"/>
      <c r="K511" s="8">
        <f>K512</f>
        <v>0</v>
      </c>
    </row>
    <row r="512" spans="1:11" s="3" customFormat="1" ht="31.5" customHeight="1" x14ac:dyDescent="0.25">
      <c r="A512" s="142"/>
      <c r="B512" s="34" t="s">
        <v>72</v>
      </c>
      <c r="C512" s="56">
        <v>918</v>
      </c>
      <c r="D512" s="65" t="s">
        <v>7</v>
      </c>
      <c r="E512" s="4" t="s">
        <v>5</v>
      </c>
      <c r="F512" s="4" t="s">
        <v>4</v>
      </c>
      <c r="G512" s="4" t="s">
        <v>87</v>
      </c>
      <c r="H512" s="4" t="s">
        <v>2</v>
      </c>
      <c r="I512" s="4" t="s">
        <v>189</v>
      </c>
      <c r="J512" s="65" t="s">
        <v>52</v>
      </c>
      <c r="K512" s="8"/>
    </row>
    <row r="513" spans="1:11" s="3" customFormat="1" ht="18" customHeight="1" x14ac:dyDescent="0.25">
      <c r="A513" s="142"/>
      <c r="B513" s="7" t="s">
        <v>398</v>
      </c>
      <c r="C513" s="56">
        <v>918</v>
      </c>
      <c r="D513" s="65" t="s">
        <v>7</v>
      </c>
      <c r="E513" s="4" t="s">
        <v>5</v>
      </c>
      <c r="F513" s="4" t="s">
        <v>23</v>
      </c>
      <c r="G513" s="4"/>
      <c r="H513" s="4"/>
      <c r="I513" s="4"/>
      <c r="J513" s="65"/>
      <c r="K513" s="8">
        <f>K514</f>
        <v>109.8</v>
      </c>
    </row>
    <row r="514" spans="1:11" s="3" customFormat="1" ht="47.25" customHeight="1" x14ac:dyDescent="0.25">
      <c r="A514" s="142"/>
      <c r="B514" s="7" t="s">
        <v>457</v>
      </c>
      <c r="C514" s="56">
        <v>918</v>
      </c>
      <c r="D514" s="65" t="s">
        <v>7</v>
      </c>
      <c r="E514" s="4" t="s">
        <v>5</v>
      </c>
      <c r="F514" s="4" t="s">
        <v>23</v>
      </c>
      <c r="G514" s="4" t="s">
        <v>114</v>
      </c>
      <c r="H514" s="4"/>
      <c r="I514" s="4"/>
      <c r="J514" s="65"/>
      <c r="K514" s="8">
        <f>K515</f>
        <v>109.8</v>
      </c>
    </row>
    <row r="515" spans="1:11" s="3" customFormat="1" ht="18" customHeight="1" x14ac:dyDescent="0.25">
      <c r="A515" s="142"/>
      <c r="B515" s="7" t="s">
        <v>459</v>
      </c>
      <c r="C515" s="56">
        <v>918</v>
      </c>
      <c r="D515" s="65" t="s">
        <v>7</v>
      </c>
      <c r="E515" s="4" t="s">
        <v>5</v>
      </c>
      <c r="F515" s="4" t="s">
        <v>23</v>
      </c>
      <c r="G515" s="4" t="s">
        <v>114</v>
      </c>
      <c r="H515" s="4" t="s">
        <v>2</v>
      </c>
      <c r="I515" s="4"/>
      <c r="J515" s="65"/>
      <c r="K515" s="8">
        <f>K516+K518</f>
        <v>109.8</v>
      </c>
    </row>
    <row r="516" spans="1:11" s="3" customFormat="1" ht="31.5" customHeight="1" x14ac:dyDescent="0.25">
      <c r="A516" s="142"/>
      <c r="B516" s="7" t="s">
        <v>530</v>
      </c>
      <c r="C516" s="56">
        <v>918</v>
      </c>
      <c r="D516" s="65" t="s">
        <v>7</v>
      </c>
      <c r="E516" s="4" t="s">
        <v>5</v>
      </c>
      <c r="F516" s="4" t="s">
        <v>23</v>
      </c>
      <c r="G516" s="51">
        <v>2</v>
      </c>
      <c r="H516" s="4" t="s">
        <v>2</v>
      </c>
      <c r="I516" s="4" t="s">
        <v>523</v>
      </c>
      <c r="J516" s="4"/>
      <c r="K516" s="8">
        <f>K517</f>
        <v>109.8</v>
      </c>
    </row>
    <row r="517" spans="1:11" s="3" customFormat="1" ht="31.5" customHeight="1" x14ac:dyDescent="0.25">
      <c r="A517" s="142"/>
      <c r="B517" s="7" t="s">
        <v>120</v>
      </c>
      <c r="C517" s="56">
        <v>918</v>
      </c>
      <c r="D517" s="65" t="s">
        <v>7</v>
      </c>
      <c r="E517" s="4" t="s">
        <v>5</v>
      </c>
      <c r="F517" s="4" t="s">
        <v>23</v>
      </c>
      <c r="G517" s="51">
        <v>2</v>
      </c>
      <c r="H517" s="4" t="s">
        <v>2</v>
      </c>
      <c r="I517" s="4" t="s">
        <v>523</v>
      </c>
      <c r="J517" s="4" t="s">
        <v>47</v>
      </c>
      <c r="K517" s="8">
        <v>109.8</v>
      </c>
    </row>
    <row r="518" spans="1:11" s="3" customFormat="1" ht="31.5" customHeight="1" x14ac:dyDescent="0.25">
      <c r="A518" s="142"/>
      <c r="B518" s="7" t="s">
        <v>530</v>
      </c>
      <c r="C518" s="56">
        <v>918</v>
      </c>
      <c r="D518" s="65" t="s">
        <v>7</v>
      </c>
      <c r="E518" s="4" t="s">
        <v>5</v>
      </c>
      <c r="F518" s="4" t="s">
        <v>23</v>
      </c>
      <c r="G518" s="51">
        <v>2</v>
      </c>
      <c r="H518" s="4" t="s">
        <v>2</v>
      </c>
      <c r="I518" s="4" t="s">
        <v>524</v>
      </c>
      <c r="J518" s="4"/>
      <c r="K518" s="8">
        <f>K519</f>
        <v>0</v>
      </c>
    </row>
    <row r="519" spans="1:11" s="3" customFormat="1" ht="31.5" customHeight="1" x14ac:dyDescent="0.25">
      <c r="A519" s="142"/>
      <c r="B519" s="7" t="s">
        <v>120</v>
      </c>
      <c r="C519" s="56">
        <v>918</v>
      </c>
      <c r="D519" s="65" t="s">
        <v>7</v>
      </c>
      <c r="E519" s="4" t="s">
        <v>5</v>
      </c>
      <c r="F519" s="4" t="s">
        <v>23</v>
      </c>
      <c r="G519" s="51">
        <v>2</v>
      </c>
      <c r="H519" s="4" t="s">
        <v>2</v>
      </c>
      <c r="I519" s="4" t="s">
        <v>524</v>
      </c>
      <c r="J519" s="4" t="s">
        <v>47</v>
      </c>
      <c r="K519" s="8"/>
    </row>
    <row r="520" spans="1:11" s="3" customFormat="1" ht="18" customHeight="1" x14ac:dyDescent="0.25">
      <c r="A520" s="142"/>
      <c r="B520" s="7" t="s">
        <v>18</v>
      </c>
      <c r="C520" s="56">
        <v>918</v>
      </c>
      <c r="D520" s="65" t="s">
        <v>8</v>
      </c>
      <c r="E520" s="4"/>
      <c r="F520" s="4"/>
      <c r="G520" s="51"/>
      <c r="H520" s="4"/>
      <c r="I520" s="4"/>
      <c r="J520" s="4"/>
      <c r="K520" s="8">
        <f>K521+K542+K533</f>
        <v>241638.5</v>
      </c>
    </row>
    <row r="521" spans="1:11" s="3" customFormat="1" ht="18" customHeight="1" x14ac:dyDescent="0.25">
      <c r="A521" s="142"/>
      <c r="B521" s="7" t="s">
        <v>25</v>
      </c>
      <c r="C521" s="56">
        <v>918</v>
      </c>
      <c r="D521" s="65" t="s">
        <v>8</v>
      </c>
      <c r="E521" s="4" t="s">
        <v>2</v>
      </c>
      <c r="F521" s="4"/>
      <c r="G521" s="51"/>
      <c r="H521" s="4"/>
      <c r="I521" s="4"/>
      <c r="J521" s="4"/>
      <c r="K521" s="8">
        <f>K522</f>
        <v>120430</v>
      </c>
    </row>
    <row r="522" spans="1:11" s="3" customFormat="1" ht="18" customHeight="1" x14ac:dyDescent="0.25">
      <c r="A522" s="142"/>
      <c r="B522" s="34" t="s">
        <v>369</v>
      </c>
      <c r="C522" s="56">
        <v>918</v>
      </c>
      <c r="D522" s="65" t="s">
        <v>8</v>
      </c>
      <c r="E522" s="4" t="s">
        <v>2</v>
      </c>
      <c r="F522" s="4" t="s">
        <v>4</v>
      </c>
      <c r="G522" s="4"/>
      <c r="H522" s="4"/>
      <c r="I522" s="4"/>
      <c r="J522" s="65"/>
      <c r="K522" s="8">
        <f>K523</f>
        <v>120430</v>
      </c>
    </row>
    <row r="523" spans="1:11" s="3" customFormat="1" ht="63" customHeight="1" x14ac:dyDescent="0.25">
      <c r="A523" s="142"/>
      <c r="B523" s="7" t="s">
        <v>488</v>
      </c>
      <c r="C523" s="56">
        <v>918</v>
      </c>
      <c r="D523" s="65" t="s">
        <v>8</v>
      </c>
      <c r="E523" s="4" t="s">
        <v>2</v>
      </c>
      <c r="F523" s="4" t="s">
        <v>4</v>
      </c>
      <c r="G523" s="4" t="s">
        <v>87</v>
      </c>
      <c r="H523" s="4"/>
      <c r="I523" s="4"/>
      <c r="J523" s="65"/>
      <c r="K523" s="8">
        <f>K524</f>
        <v>120430</v>
      </c>
    </row>
    <row r="524" spans="1:11" s="3" customFormat="1" ht="31.5" customHeight="1" x14ac:dyDescent="0.25">
      <c r="A524" s="142"/>
      <c r="B524" s="34" t="s">
        <v>489</v>
      </c>
      <c r="C524" s="56">
        <v>918</v>
      </c>
      <c r="D524" s="65" t="s">
        <v>8</v>
      </c>
      <c r="E524" s="4" t="s">
        <v>2</v>
      </c>
      <c r="F524" s="4" t="s">
        <v>4</v>
      </c>
      <c r="G524" s="4" t="s">
        <v>87</v>
      </c>
      <c r="H524" s="4" t="s">
        <v>2</v>
      </c>
      <c r="I524" s="4"/>
      <c r="J524" s="65"/>
      <c r="K524" s="8">
        <f>K525+K527+K529+K531</f>
        <v>120430</v>
      </c>
    </row>
    <row r="525" spans="1:11" s="3" customFormat="1" ht="94.5" customHeight="1" x14ac:dyDescent="0.25">
      <c r="A525" s="142"/>
      <c r="B525" s="34" t="s">
        <v>472</v>
      </c>
      <c r="C525" s="56">
        <v>918</v>
      </c>
      <c r="D525" s="65" t="s">
        <v>8</v>
      </c>
      <c r="E525" s="4" t="s">
        <v>2</v>
      </c>
      <c r="F525" s="4" t="s">
        <v>4</v>
      </c>
      <c r="G525" s="4" t="s">
        <v>87</v>
      </c>
      <c r="H525" s="4" t="s">
        <v>2</v>
      </c>
      <c r="I525" s="4" t="s">
        <v>287</v>
      </c>
      <c r="J525" s="65"/>
      <c r="K525" s="8">
        <f>K526</f>
        <v>0</v>
      </c>
    </row>
    <row r="526" spans="1:11" s="3" customFormat="1" ht="31.5" customHeight="1" x14ac:dyDescent="0.25">
      <c r="A526" s="142"/>
      <c r="B526" s="34" t="s">
        <v>72</v>
      </c>
      <c r="C526" s="56">
        <v>918</v>
      </c>
      <c r="D526" s="65" t="s">
        <v>8</v>
      </c>
      <c r="E526" s="4" t="s">
        <v>2</v>
      </c>
      <c r="F526" s="4" t="s">
        <v>4</v>
      </c>
      <c r="G526" s="4" t="s">
        <v>87</v>
      </c>
      <c r="H526" s="4" t="s">
        <v>2</v>
      </c>
      <c r="I526" s="4" t="s">
        <v>287</v>
      </c>
      <c r="J526" s="65" t="s">
        <v>52</v>
      </c>
      <c r="K526" s="8"/>
    </row>
    <row r="527" spans="1:11" s="3" customFormat="1" ht="78" customHeight="1" x14ac:dyDescent="0.25">
      <c r="A527" s="142"/>
      <c r="B527" s="34" t="s">
        <v>412</v>
      </c>
      <c r="C527" s="56">
        <v>918</v>
      </c>
      <c r="D527" s="65" t="s">
        <v>8</v>
      </c>
      <c r="E527" s="4" t="s">
        <v>2</v>
      </c>
      <c r="F527" s="4" t="s">
        <v>4</v>
      </c>
      <c r="G527" s="4" t="s">
        <v>87</v>
      </c>
      <c r="H527" s="4" t="s">
        <v>2</v>
      </c>
      <c r="I527" s="4" t="s">
        <v>219</v>
      </c>
      <c r="J527" s="65"/>
      <c r="K527" s="8">
        <f>K528</f>
        <v>0</v>
      </c>
    </row>
    <row r="528" spans="1:11" s="3" customFormat="1" ht="31.5" customHeight="1" x14ac:dyDescent="0.25">
      <c r="A528" s="142"/>
      <c r="B528" s="34" t="s">
        <v>72</v>
      </c>
      <c r="C528" s="56">
        <v>918</v>
      </c>
      <c r="D528" s="65" t="s">
        <v>8</v>
      </c>
      <c r="E528" s="4" t="s">
        <v>2</v>
      </c>
      <c r="F528" s="4" t="s">
        <v>4</v>
      </c>
      <c r="G528" s="4" t="s">
        <v>87</v>
      </c>
      <c r="H528" s="4" t="s">
        <v>2</v>
      </c>
      <c r="I528" s="4" t="s">
        <v>219</v>
      </c>
      <c r="J528" s="65" t="s">
        <v>52</v>
      </c>
      <c r="K528" s="8">
        <f>25028.1+1597.6+234506.2+14968.6+88-259534.3-16654.2</f>
        <v>0</v>
      </c>
    </row>
    <row r="529" spans="1:11" s="3" customFormat="1" ht="47.25" customHeight="1" x14ac:dyDescent="0.25">
      <c r="A529" s="142"/>
      <c r="B529" s="7" t="s">
        <v>573</v>
      </c>
      <c r="C529" s="56">
        <v>918</v>
      </c>
      <c r="D529" s="65" t="s">
        <v>8</v>
      </c>
      <c r="E529" s="4" t="s">
        <v>2</v>
      </c>
      <c r="F529" s="4" t="s">
        <v>4</v>
      </c>
      <c r="G529" s="4" t="s">
        <v>87</v>
      </c>
      <c r="H529" s="4" t="s">
        <v>2</v>
      </c>
      <c r="I529" s="4" t="s">
        <v>574</v>
      </c>
      <c r="J529" s="65"/>
      <c r="K529" s="8">
        <f>K530</f>
        <v>120430</v>
      </c>
    </row>
    <row r="530" spans="1:11" s="3" customFormat="1" ht="31.5" customHeight="1" x14ac:dyDescent="0.25">
      <c r="A530" s="142"/>
      <c r="B530" s="7" t="s">
        <v>72</v>
      </c>
      <c r="C530" s="56">
        <v>918</v>
      </c>
      <c r="D530" s="65" t="s">
        <v>8</v>
      </c>
      <c r="E530" s="4" t="s">
        <v>2</v>
      </c>
      <c r="F530" s="4" t="s">
        <v>4</v>
      </c>
      <c r="G530" s="4" t="s">
        <v>87</v>
      </c>
      <c r="H530" s="4" t="s">
        <v>2</v>
      </c>
      <c r="I530" s="4" t="s">
        <v>574</v>
      </c>
      <c r="J530" s="65" t="s">
        <v>52</v>
      </c>
      <c r="K530" s="8">
        <f>113204.2+7225.8</f>
        <v>120430</v>
      </c>
    </row>
    <row r="531" spans="1:11" s="3" customFormat="1" ht="53.25" customHeight="1" x14ac:dyDescent="0.25">
      <c r="A531" s="142"/>
      <c r="B531" s="7" t="s">
        <v>617</v>
      </c>
      <c r="C531" s="56">
        <v>918</v>
      </c>
      <c r="D531" s="65" t="s">
        <v>8</v>
      </c>
      <c r="E531" s="4" t="s">
        <v>2</v>
      </c>
      <c r="F531" s="4" t="s">
        <v>4</v>
      </c>
      <c r="G531" s="4" t="s">
        <v>87</v>
      </c>
      <c r="H531" s="4" t="s">
        <v>2</v>
      </c>
      <c r="I531" s="4" t="s">
        <v>616</v>
      </c>
      <c r="J531" s="65"/>
      <c r="K531" s="8">
        <f>K532</f>
        <v>0</v>
      </c>
    </row>
    <row r="532" spans="1:11" s="3" customFormat="1" ht="31.5" customHeight="1" x14ac:dyDescent="0.25">
      <c r="A532" s="142"/>
      <c r="B532" s="7" t="s">
        <v>72</v>
      </c>
      <c r="C532" s="56">
        <v>918</v>
      </c>
      <c r="D532" s="65" t="s">
        <v>8</v>
      </c>
      <c r="E532" s="4" t="s">
        <v>2</v>
      </c>
      <c r="F532" s="4" t="s">
        <v>4</v>
      </c>
      <c r="G532" s="4" t="s">
        <v>87</v>
      </c>
      <c r="H532" s="4" t="s">
        <v>2</v>
      </c>
      <c r="I532" s="4" t="s">
        <v>616</v>
      </c>
      <c r="J532" s="65" t="s">
        <v>52</v>
      </c>
      <c r="K532" s="8"/>
    </row>
    <row r="533" spans="1:11" s="3" customFormat="1" ht="18" customHeight="1" x14ac:dyDescent="0.25">
      <c r="A533" s="142"/>
      <c r="B533" s="7" t="s">
        <v>26</v>
      </c>
      <c r="C533" s="56">
        <v>918</v>
      </c>
      <c r="D533" s="65" t="s">
        <v>8</v>
      </c>
      <c r="E533" s="4" t="s">
        <v>4</v>
      </c>
      <c r="F533" s="4"/>
      <c r="G533" s="4"/>
      <c r="H533" s="4"/>
      <c r="I533" s="4"/>
      <c r="J533" s="65"/>
      <c r="K533" s="8">
        <f>K534</f>
        <v>121191.8</v>
      </c>
    </row>
    <row r="534" spans="1:11" s="3" customFormat="1" ht="18" customHeight="1" x14ac:dyDescent="0.25">
      <c r="A534" s="142"/>
      <c r="B534" s="7" t="s">
        <v>351</v>
      </c>
      <c r="C534" s="56">
        <v>918</v>
      </c>
      <c r="D534" s="65" t="s">
        <v>8</v>
      </c>
      <c r="E534" s="4" t="s">
        <v>4</v>
      </c>
      <c r="F534" s="4" t="s">
        <v>4</v>
      </c>
      <c r="G534" s="51"/>
      <c r="H534" s="4"/>
      <c r="I534" s="4"/>
      <c r="J534" s="65"/>
      <c r="K534" s="8">
        <f>K535</f>
        <v>121191.8</v>
      </c>
    </row>
    <row r="535" spans="1:11" s="3" customFormat="1" ht="63" customHeight="1" x14ac:dyDescent="0.25">
      <c r="A535" s="142"/>
      <c r="B535" s="7" t="s">
        <v>488</v>
      </c>
      <c r="C535" s="56">
        <v>918</v>
      </c>
      <c r="D535" s="65" t="s">
        <v>8</v>
      </c>
      <c r="E535" s="4" t="s">
        <v>4</v>
      </c>
      <c r="F535" s="4" t="s">
        <v>4</v>
      </c>
      <c r="G535" s="51">
        <v>1</v>
      </c>
      <c r="H535" s="4"/>
      <c r="I535" s="4"/>
      <c r="J535" s="65"/>
      <c r="K535" s="8">
        <f>K536+K539</f>
        <v>121191.8</v>
      </c>
    </row>
    <row r="536" spans="1:11" s="3" customFormat="1" ht="31.5" customHeight="1" x14ac:dyDescent="0.25">
      <c r="A536" s="142"/>
      <c r="B536" s="34" t="s">
        <v>489</v>
      </c>
      <c r="C536" s="56">
        <v>918</v>
      </c>
      <c r="D536" s="65" t="s">
        <v>8</v>
      </c>
      <c r="E536" s="4" t="s">
        <v>4</v>
      </c>
      <c r="F536" s="4" t="s">
        <v>4</v>
      </c>
      <c r="G536" s="51">
        <v>1</v>
      </c>
      <c r="H536" s="4" t="s">
        <v>2</v>
      </c>
      <c r="I536" s="4"/>
      <c r="J536" s="65"/>
      <c r="K536" s="8">
        <f>K537</f>
        <v>0</v>
      </c>
    </row>
    <row r="537" spans="1:11" s="3" customFormat="1" ht="31.5" customHeight="1" x14ac:dyDescent="0.25">
      <c r="A537" s="142"/>
      <c r="B537" s="34" t="s">
        <v>324</v>
      </c>
      <c r="C537" s="56">
        <v>918</v>
      </c>
      <c r="D537" s="65" t="s">
        <v>8</v>
      </c>
      <c r="E537" s="4" t="s">
        <v>4</v>
      </c>
      <c r="F537" s="4" t="s">
        <v>4</v>
      </c>
      <c r="G537" s="4" t="s">
        <v>87</v>
      </c>
      <c r="H537" s="4" t="s">
        <v>2</v>
      </c>
      <c r="I537" s="4" t="s">
        <v>189</v>
      </c>
      <c r="J537" s="65"/>
      <c r="K537" s="8">
        <f>K538</f>
        <v>0</v>
      </c>
    </row>
    <row r="538" spans="1:11" s="3" customFormat="1" ht="31.5" customHeight="1" x14ac:dyDescent="0.25">
      <c r="A538" s="142"/>
      <c r="B538" s="34" t="s">
        <v>120</v>
      </c>
      <c r="C538" s="56">
        <v>918</v>
      </c>
      <c r="D538" s="65" t="s">
        <v>8</v>
      </c>
      <c r="E538" s="4" t="s">
        <v>4</v>
      </c>
      <c r="F538" s="4" t="s">
        <v>4</v>
      </c>
      <c r="G538" s="4" t="s">
        <v>87</v>
      </c>
      <c r="H538" s="4" t="s">
        <v>2</v>
      </c>
      <c r="I538" s="4" t="s">
        <v>189</v>
      </c>
      <c r="J538" s="65" t="s">
        <v>47</v>
      </c>
      <c r="K538" s="8"/>
    </row>
    <row r="539" spans="1:11" s="3" customFormat="1" ht="18" customHeight="1" x14ac:dyDescent="0.25">
      <c r="A539" s="142"/>
      <c r="B539" s="34" t="s">
        <v>653</v>
      </c>
      <c r="C539" s="56">
        <v>918</v>
      </c>
      <c r="D539" s="65" t="s">
        <v>8</v>
      </c>
      <c r="E539" s="4" t="s">
        <v>4</v>
      </c>
      <c r="F539" s="4" t="s">
        <v>4</v>
      </c>
      <c r="G539" s="4" t="s">
        <v>87</v>
      </c>
      <c r="H539" s="4" t="s">
        <v>651</v>
      </c>
      <c r="I539" s="4"/>
      <c r="J539" s="65"/>
      <c r="K539" s="8">
        <f>K540</f>
        <v>121191.8</v>
      </c>
    </row>
    <row r="540" spans="1:11" s="3" customFormat="1" ht="18" customHeight="1" x14ac:dyDescent="0.25">
      <c r="A540" s="142"/>
      <c r="B540" s="34" t="s">
        <v>654</v>
      </c>
      <c r="C540" s="56">
        <v>918</v>
      </c>
      <c r="D540" s="65" t="s">
        <v>8</v>
      </c>
      <c r="E540" s="4" t="s">
        <v>4</v>
      </c>
      <c r="F540" s="4" t="s">
        <v>4</v>
      </c>
      <c r="G540" s="4" t="s">
        <v>87</v>
      </c>
      <c r="H540" s="4" t="s">
        <v>651</v>
      </c>
      <c r="I540" s="4" t="s">
        <v>652</v>
      </c>
      <c r="J540" s="65"/>
      <c r="K540" s="8">
        <f>K541</f>
        <v>121191.8</v>
      </c>
    </row>
    <row r="541" spans="1:11" s="3" customFormat="1" ht="31.5" customHeight="1" x14ac:dyDescent="0.25">
      <c r="A541" s="142"/>
      <c r="B541" s="7" t="s">
        <v>72</v>
      </c>
      <c r="C541" s="56">
        <v>918</v>
      </c>
      <c r="D541" s="65" t="s">
        <v>8</v>
      </c>
      <c r="E541" s="4" t="s">
        <v>4</v>
      </c>
      <c r="F541" s="4" t="s">
        <v>4</v>
      </c>
      <c r="G541" s="4" t="s">
        <v>87</v>
      </c>
      <c r="H541" s="4" t="s">
        <v>651</v>
      </c>
      <c r="I541" s="4" t="s">
        <v>652</v>
      </c>
      <c r="J541" s="65" t="s">
        <v>52</v>
      </c>
      <c r="K541" s="8">
        <f>113920.2+7271.6</f>
        <v>121191.8</v>
      </c>
    </row>
    <row r="542" spans="1:11" s="3" customFormat="1" ht="16.5" customHeight="1" x14ac:dyDescent="0.25">
      <c r="A542" s="142"/>
      <c r="B542" s="7" t="s">
        <v>231</v>
      </c>
      <c r="C542" s="56">
        <v>918</v>
      </c>
      <c r="D542" s="65" t="s">
        <v>8</v>
      </c>
      <c r="E542" s="65" t="s">
        <v>7</v>
      </c>
      <c r="F542" s="4"/>
      <c r="G542" s="4"/>
      <c r="H542" s="4"/>
      <c r="I542" s="4"/>
      <c r="J542" s="65"/>
      <c r="K542" s="8">
        <f>SUM(K543)</f>
        <v>16.7</v>
      </c>
    </row>
    <row r="543" spans="1:11" s="3" customFormat="1" ht="18" customHeight="1" x14ac:dyDescent="0.25">
      <c r="A543" s="142"/>
      <c r="B543" s="7" t="s">
        <v>351</v>
      </c>
      <c r="C543" s="56">
        <v>918</v>
      </c>
      <c r="D543" s="65" t="s">
        <v>8</v>
      </c>
      <c r="E543" s="65" t="s">
        <v>7</v>
      </c>
      <c r="F543" s="4" t="s">
        <v>4</v>
      </c>
      <c r="G543" s="4"/>
      <c r="H543" s="4"/>
      <c r="I543" s="4"/>
      <c r="J543" s="65"/>
      <c r="K543" s="8">
        <f>SUM(K544)</f>
        <v>16.7</v>
      </c>
    </row>
    <row r="544" spans="1:11" s="3" customFormat="1" ht="63" customHeight="1" x14ac:dyDescent="0.25">
      <c r="A544" s="142"/>
      <c r="B544" s="7" t="s">
        <v>488</v>
      </c>
      <c r="C544" s="56">
        <v>918</v>
      </c>
      <c r="D544" s="65" t="s">
        <v>8</v>
      </c>
      <c r="E544" s="65" t="s">
        <v>7</v>
      </c>
      <c r="F544" s="4" t="s">
        <v>4</v>
      </c>
      <c r="G544" s="4" t="s">
        <v>87</v>
      </c>
      <c r="H544" s="4"/>
      <c r="I544" s="4"/>
      <c r="J544" s="65"/>
      <c r="K544" s="8">
        <f>SUM(K545)</f>
        <v>16.7</v>
      </c>
    </row>
    <row r="545" spans="1:11" s="3" customFormat="1" ht="48" customHeight="1" x14ac:dyDescent="0.25">
      <c r="A545" s="142"/>
      <c r="B545" s="7" t="s">
        <v>490</v>
      </c>
      <c r="C545" s="56">
        <v>918</v>
      </c>
      <c r="D545" s="65" t="s">
        <v>8</v>
      </c>
      <c r="E545" s="65" t="s">
        <v>7</v>
      </c>
      <c r="F545" s="4" t="s">
        <v>4</v>
      </c>
      <c r="G545" s="4" t="s">
        <v>87</v>
      </c>
      <c r="H545" s="4" t="s">
        <v>4</v>
      </c>
      <c r="I545" s="4"/>
      <c r="J545" s="65"/>
      <c r="K545" s="8">
        <f>SUM(K546)</f>
        <v>16.7</v>
      </c>
    </row>
    <row r="546" spans="1:11" s="3" customFormat="1" ht="18" customHeight="1" x14ac:dyDescent="0.25">
      <c r="A546" s="142"/>
      <c r="B546" s="7" t="s">
        <v>233</v>
      </c>
      <c r="C546" s="56">
        <v>918</v>
      </c>
      <c r="D546" s="65" t="s">
        <v>8</v>
      </c>
      <c r="E546" s="65" t="s">
        <v>7</v>
      </c>
      <c r="F546" s="4" t="s">
        <v>4</v>
      </c>
      <c r="G546" s="4" t="s">
        <v>87</v>
      </c>
      <c r="H546" s="4" t="s">
        <v>4</v>
      </c>
      <c r="I546" s="4" t="s">
        <v>232</v>
      </c>
      <c r="J546" s="65"/>
      <c r="K546" s="8">
        <f>SUM(K547)</f>
        <v>16.7</v>
      </c>
    </row>
    <row r="547" spans="1:11" s="3" customFormat="1" ht="31.5" customHeight="1" x14ac:dyDescent="0.25">
      <c r="A547" s="142"/>
      <c r="B547" s="7" t="s">
        <v>120</v>
      </c>
      <c r="C547" s="56">
        <v>918</v>
      </c>
      <c r="D547" s="65" t="s">
        <v>8</v>
      </c>
      <c r="E547" s="65" t="s">
        <v>7</v>
      </c>
      <c r="F547" s="4" t="s">
        <v>4</v>
      </c>
      <c r="G547" s="4" t="s">
        <v>87</v>
      </c>
      <c r="H547" s="4" t="s">
        <v>4</v>
      </c>
      <c r="I547" s="4" t="s">
        <v>232</v>
      </c>
      <c r="J547" s="65" t="s">
        <v>47</v>
      </c>
      <c r="K547" s="8">
        <v>16.7</v>
      </c>
    </row>
    <row r="548" spans="1:11" s="3" customFormat="1" ht="18" customHeight="1" x14ac:dyDescent="0.25">
      <c r="A548" s="49"/>
      <c r="B548" s="40" t="s">
        <v>59</v>
      </c>
      <c r="C548" s="56">
        <v>918</v>
      </c>
      <c r="D548" s="4" t="s">
        <v>23</v>
      </c>
      <c r="E548" s="4"/>
      <c r="F548" s="4"/>
      <c r="G548" s="51"/>
      <c r="H548" s="4"/>
      <c r="I548" s="4"/>
      <c r="J548" s="65"/>
      <c r="K548" s="8">
        <f>K565+K557+K549</f>
        <v>0</v>
      </c>
    </row>
    <row r="549" spans="1:11" s="3" customFormat="1" ht="18" customHeight="1" x14ac:dyDescent="0.25">
      <c r="A549" s="49"/>
      <c r="B549" s="40" t="s">
        <v>577</v>
      </c>
      <c r="C549" s="56">
        <v>918</v>
      </c>
      <c r="D549" s="4" t="s">
        <v>23</v>
      </c>
      <c r="E549" s="4" t="s">
        <v>2</v>
      </c>
      <c r="F549" s="4"/>
      <c r="G549" s="51"/>
      <c r="H549" s="4"/>
      <c r="I549" s="4"/>
      <c r="J549" s="65"/>
      <c r="K549" s="8">
        <f>K550</f>
        <v>0</v>
      </c>
    </row>
    <row r="550" spans="1:11" s="3" customFormat="1" ht="18" customHeight="1" x14ac:dyDescent="0.25">
      <c r="A550" s="49"/>
      <c r="B550" s="40" t="s">
        <v>351</v>
      </c>
      <c r="C550" s="56">
        <v>918</v>
      </c>
      <c r="D550" s="4" t="s">
        <v>23</v>
      </c>
      <c r="E550" s="4" t="s">
        <v>2</v>
      </c>
      <c r="F550" s="4" t="s">
        <v>4</v>
      </c>
      <c r="G550" s="51"/>
      <c r="H550" s="4"/>
      <c r="I550" s="4"/>
      <c r="J550" s="65"/>
      <c r="K550" s="8">
        <f>K551</f>
        <v>0</v>
      </c>
    </row>
    <row r="551" spans="1:11" s="3" customFormat="1" ht="63" customHeight="1" x14ac:dyDescent="0.25">
      <c r="A551" s="49"/>
      <c r="B551" s="7" t="s">
        <v>488</v>
      </c>
      <c r="C551" s="56">
        <v>918</v>
      </c>
      <c r="D551" s="4" t="s">
        <v>23</v>
      </c>
      <c r="E551" s="4" t="s">
        <v>2</v>
      </c>
      <c r="F551" s="4" t="s">
        <v>4</v>
      </c>
      <c r="G551" s="51">
        <v>1</v>
      </c>
      <c r="H551" s="4"/>
      <c r="I551" s="4"/>
      <c r="J551" s="65"/>
      <c r="K551" s="8">
        <f>K552</f>
        <v>0</v>
      </c>
    </row>
    <row r="552" spans="1:11" s="3" customFormat="1" ht="31.5" customHeight="1" x14ac:dyDescent="0.25">
      <c r="A552" s="49"/>
      <c r="B552" s="34" t="s">
        <v>489</v>
      </c>
      <c r="C552" s="56">
        <v>918</v>
      </c>
      <c r="D552" s="4" t="s">
        <v>23</v>
      </c>
      <c r="E552" s="4" t="s">
        <v>2</v>
      </c>
      <c r="F552" s="4" t="s">
        <v>4</v>
      </c>
      <c r="G552" s="51">
        <v>1</v>
      </c>
      <c r="H552" s="4" t="s">
        <v>2</v>
      </c>
      <c r="I552" s="4"/>
      <c r="J552" s="65"/>
      <c r="K552" s="8">
        <f>K553+K555</f>
        <v>0</v>
      </c>
    </row>
    <row r="553" spans="1:11" s="3" customFormat="1" ht="47.25" customHeight="1" x14ac:dyDescent="0.25">
      <c r="A553" s="49"/>
      <c r="B553" s="7" t="s">
        <v>576</v>
      </c>
      <c r="C553" s="56">
        <v>918</v>
      </c>
      <c r="D553" s="4" t="s">
        <v>23</v>
      </c>
      <c r="E553" s="4" t="s">
        <v>2</v>
      </c>
      <c r="F553" s="4" t="s">
        <v>4</v>
      </c>
      <c r="G553" s="4" t="s">
        <v>87</v>
      </c>
      <c r="H553" s="4" t="s">
        <v>2</v>
      </c>
      <c r="I553" s="4" t="s">
        <v>575</v>
      </c>
      <c r="J553" s="65"/>
      <c r="K553" s="8">
        <f>K554</f>
        <v>0</v>
      </c>
    </row>
    <row r="554" spans="1:11" s="3" customFormat="1" ht="31.5" customHeight="1" x14ac:dyDescent="0.25">
      <c r="A554" s="49"/>
      <c r="B554" s="7" t="s">
        <v>72</v>
      </c>
      <c r="C554" s="56">
        <v>918</v>
      </c>
      <c r="D554" s="4" t="s">
        <v>23</v>
      </c>
      <c r="E554" s="4" t="s">
        <v>2</v>
      </c>
      <c r="F554" s="4" t="s">
        <v>4</v>
      </c>
      <c r="G554" s="4" t="s">
        <v>87</v>
      </c>
      <c r="H554" s="4" t="s">
        <v>2</v>
      </c>
      <c r="I554" s="4" t="s">
        <v>575</v>
      </c>
      <c r="J554" s="65" t="s">
        <v>52</v>
      </c>
      <c r="K554" s="8"/>
    </row>
    <row r="555" spans="1:11" s="3" customFormat="1" ht="52.5" customHeight="1" x14ac:dyDescent="0.25">
      <c r="A555" s="49"/>
      <c r="B555" s="40" t="s">
        <v>614</v>
      </c>
      <c r="C555" s="56">
        <v>918</v>
      </c>
      <c r="D555" s="4" t="s">
        <v>23</v>
      </c>
      <c r="E555" s="4" t="s">
        <v>2</v>
      </c>
      <c r="F555" s="4" t="s">
        <v>4</v>
      </c>
      <c r="G555" s="4" t="s">
        <v>87</v>
      </c>
      <c r="H555" s="4" t="s">
        <v>2</v>
      </c>
      <c r="I555" s="4" t="s">
        <v>615</v>
      </c>
      <c r="J555" s="65"/>
      <c r="K555" s="8">
        <f>K556</f>
        <v>0</v>
      </c>
    </row>
    <row r="556" spans="1:11" s="3" customFormat="1" ht="31.5" customHeight="1" x14ac:dyDescent="0.25">
      <c r="A556" s="49"/>
      <c r="B556" s="7" t="s">
        <v>72</v>
      </c>
      <c r="C556" s="56">
        <v>918</v>
      </c>
      <c r="D556" s="4" t="s">
        <v>23</v>
      </c>
      <c r="E556" s="4" t="s">
        <v>2</v>
      </c>
      <c r="F556" s="4" t="s">
        <v>4</v>
      </c>
      <c r="G556" s="4" t="s">
        <v>87</v>
      </c>
      <c r="H556" s="4" t="s">
        <v>2</v>
      </c>
      <c r="I556" s="4" t="s">
        <v>615</v>
      </c>
      <c r="J556" s="65" t="s">
        <v>52</v>
      </c>
      <c r="K556" s="8"/>
    </row>
    <row r="557" spans="1:11" s="3" customFormat="1" ht="18" customHeight="1" x14ac:dyDescent="0.25">
      <c r="A557" s="49"/>
      <c r="B557" s="40" t="s">
        <v>465</v>
      </c>
      <c r="C557" s="56">
        <v>918</v>
      </c>
      <c r="D557" s="4" t="s">
        <v>23</v>
      </c>
      <c r="E557" s="4" t="s">
        <v>4</v>
      </c>
      <c r="F557" s="4"/>
      <c r="G557" s="51"/>
      <c r="H557" s="4"/>
      <c r="I557" s="4"/>
      <c r="J557" s="65"/>
      <c r="K557" s="8">
        <f>SUM(K558)</f>
        <v>0</v>
      </c>
    </row>
    <row r="558" spans="1:11" s="3" customFormat="1" ht="18" customHeight="1" x14ac:dyDescent="0.25">
      <c r="A558" s="49"/>
      <c r="B558" s="7" t="s">
        <v>351</v>
      </c>
      <c r="C558" s="56">
        <v>918</v>
      </c>
      <c r="D558" s="4" t="s">
        <v>23</v>
      </c>
      <c r="E558" s="4" t="s">
        <v>4</v>
      </c>
      <c r="F558" s="4" t="s">
        <v>4</v>
      </c>
      <c r="G558" s="51"/>
      <c r="H558" s="4"/>
      <c r="I558" s="4"/>
      <c r="J558" s="65"/>
      <c r="K558" s="8">
        <f>SUM(K559)</f>
        <v>0</v>
      </c>
    </row>
    <row r="559" spans="1:11" s="3" customFormat="1" ht="63" customHeight="1" x14ac:dyDescent="0.25">
      <c r="A559" s="49"/>
      <c r="B559" s="7" t="s">
        <v>488</v>
      </c>
      <c r="C559" s="56">
        <v>918</v>
      </c>
      <c r="D559" s="4" t="s">
        <v>23</v>
      </c>
      <c r="E559" s="4" t="s">
        <v>4</v>
      </c>
      <c r="F559" s="4" t="s">
        <v>4</v>
      </c>
      <c r="G559" s="51">
        <v>1</v>
      </c>
      <c r="H559" s="4"/>
      <c r="I559" s="4"/>
      <c r="J559" s="65"/>
      <c r="K559" s="8">
        <f>SUM(K560)</f>
        <v>0</v>
      </c>
    </row>
    <row r="560" spans="1:11" s="3" customFormat="1" ht="31.5" customHeight="1" x14ac:dyDescent="0.25">
      <c r="A560" s="49"/>
      <c r="B560" s="34" t="s">
        <v>489</v>
      </c>
      <c r="C560" s="56">
        <v>918</v>
      </c>
      <c r="D560" s="4" t="s">
        <v>23</v>
      </c>
      <c r="E560" s="4" t="s">
        <v>4</v>
      </c>
      <c r="F560" s="4" t="s">
        <v>4</v>
      </c>
      <c r="G560" s="51">
        <v>1</v>
      </c>
      <c r="H560" s="4" t="s">
        <v>2</v>
      </c>
      <c r="I560" s="4"/>
      <c r="J560" s="65"/>
      <c r="K560" s="8">
        <f>SUM(K561+K563)</f>
        <v>0</v>
      </c>
    </row>
    <row r="561" spans="1:11" s="3" customFormat="1" ht="47.25" customHeight="1" x14ac:dyDescent="0.25">
      <c r="A561" s="49"/>
      <c r="B561" s="7" t="s">
        <v>432</v>
      </c>
      <c r="C561" s="56">
        <v>918</v>
      </c>
      <c r="D561" s="4" t="s">
        <v>23</v>
      </c>
      <c r="E561" s="4" t="s">
        <v>4</v>
      </c>
      <c r="F561" s="4" t="s">
        <v>4</v>
      </c>
      <c r="G561" s="51">
        <v>1</v>
      </c>
      <c r="H561" s="4" t="s">
        <v>2</v>
      </c>
      <c r="I561" s="4" t="s">
        <v>433</v>
      </c>
      <c r="J561" s="65"/>
      <c r="K561" s="8">
        <f>SUM(K562)</f>
        <v>0</v>
      </c>
    </row>
    <row r="562" spans="1:11" s="3" customFormat="1" ht="31.5" customHeight="1" x14ac:dyDescent="0.25">
      <c r="A562" s="49"/>
      <c r="B562" s="7" t="s">
        <v>72</v>
      </c>
      <c r="C562" s="56">
        <v>918</v>
      </c>
      <c r="D562" s="4" t="s">
        <v>23</v>
      </c>
      <c r="E562" s="4" t="s">
        <v>4</v>
      </c>
      <c r="F562" s="4" t="s">
        <v>4</v>
      </c>
      <c r="G562" s="51">
        <v>1</v>
      </c>
      <c r="H562" s="4" t="s">
        <v>2</v>
      </c>
      <c r="I562" s="4" t="s">
        <v>433</v>
      </c>
      <c r="J562" s="65" t="s">
        <v>52</v>
      </c>
      <c r="K562" s="8"/>
    </row>
    <row r="563" spans="1:11" s="3" customFormat="1" ht="47.25" customHeight="1" x14ac:dyDescent="0.25">
      <c r="A563" s="49"/>
      <c r="B563" s="7" t="s">
        <v>476</v>
      </c>
      <c r="C563" s="56">
        <v>918</v>
      </c>
      <c r="D563" s="4" t="s">
        <v>23</v>
      </c>
      <c r="E563" s="4" t="s">
        <v>4</v>
      </c>
      <c r="F563" s="4" t="s">
        <v>4</v>
      </c>
      <c r="G563" s="51">
        <v>1</v>
      </c>
      <c r="H563" s="4" t="s">
        <v>2</v>
      </c>
      <c r="I563" s="4" t="s">
        <v>475</v>
      </c>
      <c r="J563" s="65"/>
      <c r="K563" s="8">
        <f>SUM(K564)</f>
        <v>0</v>
      </c>
    </row>
    <row r="564" spans="1:11" s="3" customFormat="1" ht="31.5" customHeight="1" x14ac:dyDescent="0.25">
      <c r="A564" s="49"/>
      <c r="B564" s="7" t="s">
        <v>72</v>
      </c>
      <c r="C564" s="56">
        <v>918</v>
      </c>
      <c r="D564" s="4" t="s">
        <v>23</v>
      </c>
      <c r="E564" s="4" t="s">
        <v>4</v>
      </c>
      <c r="F564" s="4" t="s">
        <v>4</v>
      </c>
      <c r="G564" s="51">
        <v>1</v>
      </c>
      <c r="H564" s="4" t="s">
        <v>2</v>
      </c>
      <c r="I564" s="4" t="s">
        <v>475</v>
      </c>
      <c r="J564" s="65" t="s">
        <v>52</v>
      </c>
      <c r="K564" s="8"/>
    </row>
    <row r="565" spans="1:11" s="3" customFormat="1" ht="18" customHeight="1" x14ac:dyDescent="0.25">
      <c r="A565" s="49"/>
      <c r="B565" s="40" t="s">
        <v>261</v>
      </c>
      <c r="C565" s="56">
        <v>918</v>
      </c>
      <c r="D565" s="4" t="s">
        <v>23</v>
      </c>
      <c r="E565" s="4" t="s">
        <v>5</v>
      </c>
      <c r="F565" s="4"/>
      <c r="G565" s="51"/>
      <c r="H565" s="4"/>
      <c r="I565" s="4"/>
      <c r="J565" s="65"/>
      <c r="K565" s="8">
        <f>K566</f>
        <v>0</v>
      </c>
    </row>
    <row r="566" spans="1:11" s="3" customFormat="1" ht="18" customHeight="1" x14ac:dyDescent="0.25">
      <c r="A566" s="49"/>
      <c r="B566" s="40" t="s">
        <v>351</v>
      </c>
      <c r="C566" s="56">
        <v>918</v>
      </c>
      <c r="D566" s="4" t="s">
        <v>23</v>
      </c>
      <c r="E566" s="4" t="s">
        <v>5</v>
      </c>
      <c r="F566" s="4" t="s">
        <v>4</v>
      </c>
      <c r="G566" s="51"/>
      <c r="H566" s="4"/>
      <c r="I566" s="4"/>
      <c r="J566" s="65"/>
      <c r="K566" s="8">
        <f>K567</f>
        <v>0</v>
      </c>
    </row>
    <row r="567" spans="1:11" s="3" customFormat="1" ht="63" customHeight="1" x14ac:dyDescent="0.25">
      <c r="A567" s="49"/>
      <c r="B567" s="7" t="s">
        <v>488</v>
      </c>
      <c r="C567" s="56">
        <v>918</v>
      </c>
      <c r="D567" s="4" t="s">
        <v>23</v>
      </c>
      <c r="E567" s="4" t="s">
        <v>5</v>
      </c>
      <c r="F567" s="4" t="s">
        <v>4</v>
      </c>
      <c r="G567" s="51">
        <v>1</v>
      </c>
      <c r="H567" s="4"/>
      <c r="I567" s="4"/>
      <c r="J567" s="65"/>
      <c r="K567" s="8">
        <f>K568</f>
        <v>0</v>
      </c>
    </row>
    <row r="568" spans="1:11" s="3" customFormat="1" ht="31.5" customHeight="1" x14ac:dyDescent="0.25">
      <c r="A568" s="49"/>
      <c r="B568" s="34" t="s">
        <v>489</v>
      </c>
      <c r="C568" s="56">
        <v>918</v>
      </c>
      <c r="D568" s="4" t="s">
        <v>23</v>
      </c>
      <c r="E568" s="4" t="s">
        <v>5</v>
      </c>
      <c r="F568" s="4" t="s">
        <v>4</v>
      </c>
      <c r="G568" s="51">
        <v>1</v>
      </c>
      <c r="H568" s="4" t="s">
        <v>2</v>
      </c>
      <c r="I568" s="4"/>
      <c r="J568" s="65"/>
      <c r="K568" s="8">
        <f>K569+K571</f>
        <v>0</v>
      </c>
    </row>
    <row r="569" spans="1:11" s="3" customFormat="1" ht="80.25" customHeight="1" x14ac:dyDescent="0.25">
      <c r="A569" s="49"/>
      <c r="B569" s="7" t="s">
        <v>412</v>
      </c>
      <c r="C569" s="56">
        <v>918</v>
      </c>
      <c r="D569" s="4" t="s">
        <v>23</v>
      </c>
      <c r="E569" s="4" t="s">
        <v>5</v>
      </c>
      <c r="F569" s="4" t="s">
        <v>4</v>
      </c>
      <c r="G569" s="4" t="s">
        <v>87</v>
      </c>
      <c r="H569" s="4" t="s">
        <v>2</v>
      </c>
      <c r="I569" s="4" t="s">
        <v>219</v>
      </c>
      <c r="J569" s="65"/>
      <c r="K569" s="8">
        <f>K570</f>
        <v>0</v>
      </c>
    </row>
    <row r="570" spans="1:11" s="3" customFormat="1" ht="31.5" customHeight="1" x14ac:dyDescent="0.25">
      <c r="A570" s="49"/>
      <c r="B570" s="40" t="s">
        <v>72</v>
      </c>
      <c r="C570" s="56">
        <v>918</v>
      </c>
      <c r="D570" s="4" t="s">
        <v>23</v>
      </c>
      <c r="E570" s="4" t="s">
        <v>5</v>
      </c>
      <c r="F570" s="4" t="s">
        <v>4</v>
      </c>
      <c r="G570" s="4" t="s">
        <v>87</v>
      </c>
      <c r="H570" s="4" t="s">
        <v>2</v>
      </c>
      <c r="I570" s="4" t="s">
        <v>219</v>
      </c>
      <c r="J570" s="65" t="s">
        <v>52</v>
      </c>
      <c r="K570" s="8"/>
    </row>
    <row r="571" spans="1:11" s="3" customFormat="1" ht="94.5" customHeight="1" x14ac:dyDescent="0.25">
      <c r="A571" s="49"/>
      <c r="B571" s="50" t="s">
        <v>472</v>
      </c>
      <c r="C571" s="56">
        <v>918</v>
      </c>
      <c r="D571" s="4" t="s">
        <v>23</v>
      </c>
      <c r="E571" s="4" t="s">
        <v>5</v>
      </c>
      <c r="F571" s="4" t="s">
        <v>4</v>
      </c>
      <c r="G571" s="51">
        <v>1</v>
      </c>
      <c r="H571" s="4" t="s">
        <v>2</v>
      </c>
      <c r="I571" s="4" t="s">
        <v>287</v>
      </c>
      <c r="J571" s="4"/>
      <c r="K571" s="8">
        <f>K572</f>
        <v>0</v>
      </c>
    </row>
    <row r="572" spans="1:11" s="3" customFormat="1" ht="31.5" customHeight="1" x14ac:dyDescent="0.25">
      <c r="A572" s="49"/>
      <c r="B572" s="40" t="s">
        <v>72</v>
      </c>
      <c r="C572" s="56">
        <v>918</v>
      </c>
      <c r="D572" s="4" t="s">
        <v>23</v>
      </c>
      <c r="E572" s="4" t="s">
        <v>5</v>
      </c>
      <c r="F572" s="4" t="s">
        <v>4</v>
      </c>
      <c r="G572" s="51">
        <v>1</v>
      </c>
      <c r="H572" s="4" t="s">
        <v>2</v>
      </c>
      <c r="I572" s="4" t="s">
        <v>287</v>
      </c>
      <c r="J572" s="4" t="s">
        <v>52</v>
      </c>
      <c r="K572" s="8"/>
    </row>
    <row r="573" spans="1:11" s="3" customFormat="1" ht="31.5" customHeight="1" x14ac:dyDescent="0.25">
      <c r="A573" s="144">
        <v>6</v>
      </c>
      <c r="B573" s="7" t="s">
        <v>466</v>
      </c>
      <c r="C573" s="56">
        <v>920</v>
      </c>
      <c r="D573" s="65"/>
      <c r="E573" s="65"/>
      <c r="F573" s="65"/>
      <c r="G573" s="56"/>
      <c r="H573" s="65"/>
      <c r="I573" s="65"/>
      <c r="J573" s="65"/>
      <c r="K573" s="8">
        <f>SUM(K574+K622)</f>
        <v>122106.50000000001</v>
      </c>
    </row>
    <row r="574" spans="1:11" s="3" customFormat="1" ht="18" customHeight="1" x14ac:dyDescent="0.25">
      <c r="A574" s="144"/>
      <c r="B574" s="7" t="s">
        <v>14</v>
      </c>
      <c r="C574" s="56">
        <v>920</v>
      </c>
      <c r="D574" s="65" t="s">
        <v>5</v>
      </c>
      <c r="E574" s="65"/>
      <c r="F574" s="65"/>
      <c r="G574" s="56"/>
      <c r="H574" s="65"/>
      <c r="I574" s="65"/>
      <c r="J574" s="65"/>
      <c r="K574" s="8">
        <f>SUM(K575)</f>
        <v>122019.20000000001</v>
      </c>
    </row>
    <row r="575" spans="1:11" s="3" customFormat="1" ht="31.5" customHeight="1" x14ac:dyDescent="0.25">
      <c r="A575" s="144"/>
      <c r="B575" s="7" t="s">
        <v>220</v>
      </c>
      <c r="C575" s="56">
        <v>920</v>
      </c>
      <c r="D575" s="65" t="s">
        <v>5</v>
      </c>
      <c r="E575" s="4" t="s">
        <v>21</v>
      </c>
      <c r="F575" s="65"/>
      <c r="G575" s="56"/>
      <c r="H575" s="65"/>
      <c r="I575" s="65"/>
      <c r="J575" s="65"/>
      <c r="K575" s="8">
        <f>SUM(K576)</f>
        <v>122019.20000000001</v>
      </c>
    </row>
    <row r="576" spans="1:11" s="3" customFormat="1" ht="31.5" customHeight="1" x14ac:dyDescent="0.25">
      <c r="A576" s="144"/>
      <c r="B576" s="34" t="s">
        <v>141</v>
      </c>
      <c r="C576" s="56">
        <v>920</v>
      </c>
      <c r="D576" s="65" t="s">
        <v>5</v>
      </c>
      <c r="E576" s="4" t="s">
        <v>21</v>
      </c>
      <c r="F576" s="65" t="s">
        <v>39</v>
      </c>
      <c r="G576" s="56"/>
      <c r="H576" s="65"/>
      <c r="I576" s="65"/>
      <c r="J576" s="65"/>
      <c r="K576" s="8">
        <f>SUM(K577+K603+K612+K618)</f>
        <v>122019.20000000001</v>
      </c>
    </row>
    <row r="577" spans="1:12" s="3" customFormat="1" ht="31.5" customHeight="1" x14ac:dyDescent="0.25">
      <c r="A577" s="144"/>
      <c r="B577" s="34" t="s">
        <v>159</v>
      </c>
      <c r="C577" s="56">
        <v>920</v>
      </c>
      <c r="D577" s="65" t="s">
        <v>5</v>
      </c>
      <c r="E577" s="4" t="s">
        <v>21</v>
      </c>
      <c r="F577" s="65" t="s">
        <v>39</v>
      </c>
      <c r="G577" s="56">
        <v>1</v>
      </c>
      <c r="H577" s="65"/>
      <c r="I577" s="65"/>
      <c r="J577" s="65"/>
      <c r="K577" s="8">
        <f>SUM(K578+K587+K598)</f>
        <v>79991.10000000002</v>
      </c>
    </row>
    <row r="578" spans="1:12" s="3" customFormat="1" ht="31.5" customHeight="1" x14ac:dyDescent="0.25">
      <c r="A578" s="144"/>
      <c r="B578" s="34" t="s">
        <v>122</v>
      </c>
      <c r="C578" s="56">
        <v>920</v>
      </c>
      <c r="D578" s="65" t="s">
        <v>5</v>
      </c>
      <c r="E578" s="4" t="s">
        <v>21</v>
      </c>
      <c r="F578" s="65" t="s">
        <v>39</v>
      </c>
      <c r="G578" s="56">
        <v>1</v>
      </c>
      <c r="H578" s="65" t="s">
        <v>2</v>
      </c>
      <c r="I578" s="65"/>
      <c r="J578" s="65"/>
      <c r="K578" s="8">
        <f>SUM(K579+K585+K583)</f>
        <v>70649.000000000015</v>
      </c>
    </row>
    <row r="579" spans="1:12" s="3" customFormat="1" ht="47.25" customHeight="1" x14ac:dyDescent="0.25">
      <c r="A579" s="144"/>
      <c r="B579" s="34" t="s">
        <v>64</v>
      </c>
      <c r="C579" s="56">
        <v>920</v>
      </c>
      <c r="D579" s="65" t="s">
        <v>5</v>
      </c>
      <c r="E579" s="4" t="s">
        <v>21</v>
      </c>
      <c r="F579" s="65" t="s">
        <v>39</v>
      </c>
      <c r="G579" s="56">
        <v>1</v>
      </c>
      <c r="H579" s="65" t="s">
        <v>2</v>
      </c>
      <c r="I579" s="65" t="s">
        <v>82</v>
      </c>
      <c r="J579" s="65"/>
      <c r="K579" s="8">
        <f t="shared" ref="K579" si="23">SUM(K580:K582)</f>
        <v>68533.700000000012</v>
      </c>
      <c r="L579" s="3">
        <f>K579+K605+K614</f>
        <v>110561.80000000002</v>
      </c>
    </row>
    <row r="580" spans="1:12" s="3" customFormat="1" ht="51" customHeight="1" x14ac:dyDescent="0.25">
      <c r="A580" s="144"/>
      <c r="B580" s="7" t="s">
        <v>119</v>
      </c>
      <c r="C580" s="56">
        <v>920</v>
      </c>
      <c r="D580" s="65" t="s">
        <v>5</v>
      </c>
      <c r="E580" s="4" t="s">
        <v>21</v>
      </c>
      <c r="F580" s="65" t="s">
        <v>39</v>
      </c>
      <c r="G580" s="56">
        <v>1</v>
      </c>
      <c r="H580" s="65" t="s">
        <v>2</v>
      </c>
      <c r="I580" s="65" t="s">
        <v>82</v>
      </c>
      <c r="J580" s="65" t="s">
        <v>46</v>
      </c>
      <c r="K580" s="8">
        <f>47285.2+14296.3</f>
        <v>61581.5</v>
      </c>
    </row>
    <row r="581" spans="1:12" s="3" customFormat="1" ht="31.5" customHeight="1" x14ac:dyDescent="0.25">
      <c r="A581" s="144"/>
      <c r="B581" s="7" t="s">
        <v>120</v>
      </c>
      <c r="C581" s="56">
        <v>920</v>
      </c>
      <c r="D581" s="65" t="s">
        <v>5</v>
      </c>
      <c r="E581" s="4" t="s">
        <v>21</v>
      </c>
      <c r="F581" s="65" t="s">
        <v>39</v>
      </c>
      <c r="G581" s="56">
        <v>1</v>
      </c>
      <c r="H581" s="65" t="s">
        <v>2</v>
      </c>
      <c r="I581" s="65" t="s">
        <v>82</v>
      </c>
      <c r="J581" s="65" t="s">
        <v>47</v>
      </c>
      <c r="K581" s="8">
        <f>6437.5+6.1</f>
        <v>6443.6</v>
      </c>
    </row>
    <row r="582" spans="1:12" s="3" customFormat="1" ht="18" customHeight="1" x14ac:dyDescent="0.25">
      <c r="A582" s="144"/>
      <c r="B582" s="7" t="s">
        <v>48</v>
      </c>
      <c r="C582" s="56">
        <v>920</v>
      </c>
      <c r="D582" s="65" t="s">
        <v>5</v>
      </c>
      <c r="E582" s="4" t="s">
        <v>21</v>
      </c>
      <c r="F582" s="65" t="s">
        <v>39</v>
      </c>
      <c r="G582" s="56">
        <v>1</v>
      </c>
      <c r="H582" s="65" t="s">
        <v>2</v>
      </c>
      <c r="I582" s="65" t="s">
        <v>82</v>
      </c>
      <c r="J582" s="65" t="s">
        <v>49</v>
      </c>
      <c r="K582" s="8">
        <f>302.1+120.9+85.6</f>
        <v>508.6</v>
      </c>
    </row>
    <row r="583" spans="1:12" s="3" customFormat="1" ht="18" customHeight="1" x14ac:dyDescent="0.25">
      <c r="A583" s="144"/>
      <c r="B583" s="7" t="s">
        <v>499</v>
      </c>
      <c r="C583" s="56">
        <v>920</v>
      </c>
      <c r="D583" s="65" t="s">
        <v>5</v>
      </c>
      <c r="E583" s="4" t="s">
        <v>21</v>
      </c>
      <c r="F583" s="65" t="s">
        <v>39</v>
      </c>
      <c r="G583" s="56">
        <v>1</v>
      </c>
      <c r="H583" s="65" t="s">
        <v>2</v>
      </c>
      <c r="I583" s="65" t="s">
        <v>156</v>
      </c>
      <c r="J583" s="65"/>
      <c r="K583" s="8">
        <f>SUM(K584)</f>
        <v>1115.3</v>
      </c>
    </row>
    <row r="584" spans="1:12" s="3" customFormat="1" ht="31.5" customHeight="1" x14ac:dyDescent="0.25">
      <c r="A584" s="144"/>
      <c r="B584" s="7" t="s">
        <v>120</v>
      </c>
      <c r="C584" s="56">
        <v>920</v>
      </c>
      <c r="D584" s="65" t="s">
        <v>5</v>
      </c>
      <c r="E584" s="4" t="s">
        <v>21</v>
      </c>
      <c r="F584" s="65" t="s">
        <v>39</v>
      </c>
      <c r="G584" s="56">
        <v>1</v>
      </c>
      <c r="H584" s="65" t="s">
        <v>2</v>
      </c>
      <c r="I584" s="65" t="s">
        <v>156</v>
      </c>
      <c r="J584" s="65" t="s">
        <v>47</v>
      </c>
      <c r="K584" s="8">
        <f>1000+115.3</f>
        <v>1115.3</v>
      </c>
    </row>
    <row r="585" spans="1:12" s="3" customFormat="1" ht="47.25" customHeight="1" x14ac:dyDescent="0.25">
      <c r="A585" s="144"/>
      <c r="B585" s="7" t="s">
        <v>500</v>
      </c>
      <c r="C585" s="56">
        <v>920</v>
      </c>
      <c r="D585" s="65" t="s">
        <v>5</v>
      </c>
      <c r="E585" s="4" t="s">
        <v>21</v>
      </c>
      <c r="F585" s="4" t="s">
        <v>39</v>
      </c>
      <c r="G585" s="4" t="s">
        <v>87</v>
      </c>
      <c r="H585" s="4" t="s">
        <v>2</v>
      </c>
      <c r="I585" s="4" t="s">
        <v>133</v>
      </c>
      <c r="J585" s="65"/>
      <c r="K585" s="8">
        <f>SUM(K586:K586)</f>
        <v>1000</v>
      </c>
    </row>
    <row r="586" spans="1:12" s="3" customFormat="1" ht="31.5" customHeight="1" x14ac:dyDescent="0.25">
      <c r="A586" s="144"/>
      <c r="B586" s="7" t="s">
        <v>120</v>
      </c>
      <c r="C586" s="56">
        <v>920</v>
      </c>
      <c r="D586" s="65" t="s">
        <v>5</v>
      </c>
      <c r="E586" s="4" t="s">
        <v>21</v>
      </c>
      <c r="F586" s="4" t="s">
        <v>39</v>
      </c>
      <c r="G586" s="4" t="s">
        <v>87</v>
      </c>
      <c r="H586" s="4" t="s">
        <v>2</v>
      </c>
      <c r="I586" s="4" t="s">
        <v>133</v>
      </c>
      <c r="J586" s="65" t="s">
        <v>47</v>
      </c>
      <c r="K586" s="8">
        <v>1000</v>
      </c>
    </row>
    <row r="587" spans="1:12" s="3" customFormat="1" ht="47.25" customHeight="1" x14ac:dyDescent="0.25">
      <c r="A587" s="144"/>
      <c r="B587" s="7" t="s">
        <v>370</v>
      </c>
      <c r="C587" s="56">
        <v>920</v>
      </c>
      <c r="D587" s="65" t="s">
        <v>5</v>
      </c>
      <c r="E587" s="4" t="s">
        <v>21</v>
      </c>
      <c r="F587" s="65" t="s">
        <v>39</v>
      </c>
      <c r="G587" s="56">
        <v>1</v>
      </c>
      <c r="H587" s="65" t="s">
        <v>4</v>
      </c>
      <c r="I587" s="65"/>
      <c r="J587" s="65"/>
      <c r="K587" s="8">
        <f>SUM(K588+K592+K594+K596)</f>
        <v>9342.1</v>
      </c>
    </row>
    <row r="588" spans="1:12" s="3" customFormat="1" ht="18" customHeight="1" x14ac:dyDescent="0.25">
      <c r="A588" s="144"/>
      <c r="B588" s="7" t="s">
        <v>45</v>
      </c>
      <c r="C588" s="56">
        <v>920</v>
      </c>
      <c r="D588" s="65" t="s">
        <v>5</v>
      </c>
      <c r="E588" s="4" t="s">
        <v>21</v>
      </c>
      <c r="F588" s="65" t="s">
        <v>39</v>
      </c>
      <c r="G588" s="56">
        <v>1</v>
      </c>
      <c r="H588" s="65" t="s">
        <v>4</v>
      </c>
      <c r="I588" s="65" t="s">
        <v>75</v>
      </c>
      <c r="J588" s="65"/>
      <c r="K588" s="8">
        <f>SUM(K589:K591)</f>
        <v>9313.9</v>
      </c>
    </row>
    <row r="589" spans="1:12" s="3" customFormat="1" ht="49.5" customHeight="1" x14ac:dyDescent="0.25">
      <c r="A589" s="144"/>
      <c r="B589" s="7" t="s">
        <v>119</v>
      </c>
      <c r="C589" s="56">
        <v>920</v>
      </c>
      <c r="D589" s="65" t="s">
        <v>5</v>
      </c>
      <c r="E589" s="4" t="s">
        <v>21</v>
      </c>
      <c r="F589" s="65" t="s">
        <v>39</v>
      </c>
      <c r="G589" s="56">
        <v>1</v>
      </c>
      <c r="H589" s="65" t="s">
        <v>4</v>
      </c>
      <c r="I589" s="65" t="s">
        <v>75</v>
      </c>
      <c r="J589" s="65" t="s">
        <v>46</v>
      </c>
      <c r="K589" s="8">
        <v>8710.9</v>
      </c>
    </row>
    <row r="590" spans="1:12" s="3" customFormat="1" ht="31.5" customHeight="1" x14ac:dyDescent="0.25">
      <c r="A590" s="144"/>
      <c r="B590" s="7" t="s">
        <v>120</v>
      </c>
      <c r="C590" s="56">
        <v>920</v>
      </c>
      <c r="D590" s="65" t="s">
        <v>5</v>
      </c>
      <c r="E590" s="4" t="s">
        <v>21</v>
      </c>
      <c r="F590" s="65" t="s">
        <v>39</v>
      </c>
      <c r="G590" s="56">
        <v>1</v>
      </c>
      <c r="H590" s="65" t="s">
        <v>4</v>
      </c>
      <c r="I590" s="65" t="s">
        <v>75</v>
      </c>
      <c r="J590" s="65" t="s">
        <v>47</v>
      </c>
      <c r="K590" s="8">
        <v>601</v>
      </c>
    </row>
    <row r="591" spans="1:12" s="3" customFormat="1" ht="18" customHeight="1" x14ac:dyDescent="0.25">
      <c r="A591" s="144"/>
      <c r="B591" s="7" t="s">
        <v>48</v>
      </c>
      <c r="C591" s="56">
        <v>920</v>
      </c>
      <c r="D591" s="65" t="s">
        <v>5</v>
      </c>
      <c r="E591" s="4" t="s">
        <v>21</v>
      </c>
      <c r="F591" s="65" t="s">
        <v>39</v>
      </c>
      <c r="G591" s="56">
        <v>1</v>
      </c>
      <c r="H591" s="65" t="s">
        <v>4</v>
      </c>
      <c r="I591" s="65" t="s">
        <v>75</v>
      </c>
      <c r="J591" s="65" t="s">
        <v>49</v>
      </c>
      <c r="K591" s="8">
        <v>2</v>
      </c>
    </row>
    <row r="592" spans="1:12" s="3" customFormat="1" ht="18" customHeight="1" x14ac:dyDescent="0.25">
      <c r="A592" s="144"/>
      <c r="B592" s="7" t="s">
        <v>230</v>
      </c>
      <c r="C592" s="56">
        <v>920</v>
      </c>
      <c r="D592" s="4" t="s">
        <v>5</v>
      </c>
      <c r="E592" s="4" t="s">
        <v>21</v>
      </c>
      <c r="F592" s="4" t="s">
        <v>39</v>
      </c>
      <c r="G592" s="51">
        <v>1</v>
      </c>
      <c r="H592" s="4" t="s">
        <v>4</v>
      </c>
      <c r="I592" s="4" t="s">
        <v>229</v>
      </c>
      <c r="J592" s="4"/>
      <c r="K592" s="8">
        <f>K593</f>
        <v>28.2</v>
      </c>
    </row>
    <row r="593" spans="1:11" s="3" customFormat="1" ht="31.5" customHeight="1" x14ac:dyDescent="0.25">
      <c r="A593" s="144"/>
      <c r="B593" s="7" t="s">
        <v>120</v>
      </c>
      <c r="C593" s="56">
        <v>920</v>
      </c>
      <c r="D593" s="4" t="s">
        <v>5</v>
      </c>
      <c r="E593" s="4" t="s">
        <v>21</v>
      </c>
      <c r="F593" s="4" t="s">
        <v>39</v>
      </c>
      <c r="G593" s="51">
        <v>1</v>
      </c>
      <c r="H593" s="4" t="s">
        <v>4</v>
      </c>
      <c r="I593" s="4" t="s">
        <v>229</v>
      </c>
      <c r="J593" s="4" t="s">
        <v>47</v>
      </c>
      <c r="K593" s="8">
        <v>28.2</v>
      </c>
    </row>
    <row r="594" spans="1:11" s="3" customFormat="1" ht="31.5" customHeight="1" x14ac:dyDescent="0.25">
      <c r="A594" s="144"/>
      <c r="B594" s="38" t="s">
        <v>237</v>
      </c>
      <c r="C594" s="56">
        <v>920</v>
      </c>
      <c r="D594" s="4" t="s">
        <v>5</v>
      </c>
      <c r="E594" s="4" t="s">
        <v>21</v>
      </c>
      <c r="F594" s="4" t="s">
        <v>39</v>
      </c>
      <c r="G594" s="4" t="s">
        <v>87</v>
      </c>
      <c r="H594" s="4" t="s">
        <v>4</v>
      </c>
      <c r="I594" s="4" t="s">
        <v>236</v>
      </c>
      <c r="J594" s="4"/>
      <c r="K594" s="8">
        <f>K595</f>
        <v>0</v>
      </c>
    </row>
    <row r="595" spans="1:11" s="3" customFormat="1" ht="31.5" customHeight="1" x14ac:dyDescent="0.25">
      <c r="A595" s="144"/>
      <c r="B595" s="7" t="s">
        <v>120</v>
      </c>
      <c r="C595" s="56">
        <v>920</v>
      </c>
      <c r="D595" s="4" t="s">
        <v>5</v>
      </c>
      <c r="E595" s="4" t="s">
        <v>21</v>
      </c>
      <c r="F595" s="4" t="s">
        <v>39</v>
      </c>
      <c r="G595" s="4" t="s">
        <v>87</v>
      </c>
      <c r="H595" s="4" t="s">
        <v>4</v>
      </c>
      <c r="I595" s="4" t="s">
        <v>236</v>
      </c>
      <c r="J595" s="4" t="s">
        <v>47</v>
      </c>
      <c r="K595" s="8"/>
    </row>
    <row r="596" spans="1:11" s="3" customFormat="1" ht="31.5" customHeight="1" x14ac:dyDescent="0.25">
      <c r="A596" s="144"/>
      <c r="B596" s="7" t="s">
        <v>234</v>
      </c>
      <c r="C596" s="56">
        <v>920</v>
      </c>
      <c r="D596" s="4" t="s">
        <v>5</v>
      </c>
      <c r="E596" s="4" t="s">
        <v>21</v>
      </c>
      <c r="F596" s="4" t="s">
        <v>39</v>
      </c>
      <c r="G596" s="4" t="s">
        <v>87</v>
      </c>
      <c r="H596" s="4" t="s">
        <v>4</v>
      </c>
      <c r="I596" s="4" t="s">
        <v>235</v>
      </c>
      <c r="J596" s="4"/>
      <c r="K596" s="8">
        <f>K597</f>
        <v>0</v>
      </c>
    </row>
    <row r="597" spans="1:11" s="3" customFormat="1" ht="31.5" customHeight="1" x14ac:dyDescent="0.25">
      <c r="A597" s="144"/>
      <c r="B597" s="7" t="s">
        <v>120</v>
      </c>
      <c r="C597" s="56">
        <v>920</v>
      </c>
      <c r="D597" s="4" t="s">
        <v>5</v>
      </c>
      <c r="E597" s="4" t="s">
        <v>21</v>
      </c>
      <c r="F597" s="4" t="s">
        <v>39</v>
      </c>
      <c r="G597" s="4" t="s">
        <v>87</v>
      </c>
      <c r="H597" s="4" t="s">
        <v>4</v>
      </c>
      <c r="I597" s="4" t="s">
        <v>235</v>
      </c>
      <c r="J597" s="4" t="s">
        <v>47</v>
      </c>
      <c r="K597" s="8"/>
    </row>
    <row r="598" spans="1:11" s="3" customFormat="1" ht="47.25" customHeight="1" x14ac:dyDescent="0.25">
      <c r="A598" s="144"/>
      <c r="B598" s="7" t="s">
        <v>600</v>
      </c>
      <c r="C598" s="56">
        <v>920</v>
      </c>
      <c r="D598" s="4" t="s">
        <v>5</v>
      </c>
      <c r="E598" s="4" t="s">
        <v>21</v>
      </c>
      <c r="F598" s="4" t="s">
        <v>39</v>
      </c>
      <c r="G598" s="4" t="s">
        <v>87</v>
      </c>
      <c r="H598" s="4" t="s">
        <v>5</v>
      </c>
      <c r="I598" s="4"/>
      <c r="J598" s="4"/>
      <c r="K598" s="8">
        <f>K599+K601</f>
        <v>0</v>
      </c>
    </row>
    <row r="599" spans="1:11" s="3" customFormat="1" ht="18" customHeight="1" x14ac:dyDescent="0.25">
      <c r="A599" s="144"/>
      <c r="B599" s="7" t="s">
        <v>580</v>
      </c>
      <c r="C599" s="56">
        <v>920</v>
      </c>
      <c r="D599" s="4" t="s">
        <v>5</v>
      </c>
      <c r="E599" s="4" t="s">
        <v>21</v>
      </c>
      <c r="F599" s="4" t="s">
        <v>39</v>
      </c>
      <c r="G599" s="4" t="s">
        <v>87</v>
      </c>
      <c r="H599" s="4" t="s">
        <v>5</v>
      </c>
      <c r="I599" s="4" t="s">
        <v>597</v>
      </c>
      <c r="J599" s="4"/>
      <c r="K599" s="8">
        <f>K600</f>
        <v>0</v>
      </c>
    </row>
    <row r="600" spans="1:11" s="3" customFormat="1" ht="31.5" customHeight="1" x14ac:dyDescent="0.25">
      <c r="A600" s="144"/>
      <c r="B600" s="7" t="s">
        <v>120</v>
      </c>
      <c r="C600" s="56">
        <v>920</v>
      </c>
      <c r="D600" s="4" t="s">
        <v>5</v>
      </c>
      <c r="E600" s="4" t="s">
        <v>21</v>
      </c>
      <c r="F600" s="4" t="s">
        <v>39</v>
      </c>
      <c r="G600" s="4" t="s">
        <v>87</v>
      </c>
      <c r="H600" s="4" t="s">
        <v>5</v>
      </c>
      <c r="I600" s="4" t="s">
        <v>597</v>
      </c>
      <c r="J600" s="4" t="s">
        <v>47</v>
      </c>
      <c r="K600" s="8"/>
    </row>
    <row r="601" spans="1:11" s="3" customFormat="1" ht="31.5" customHeight="1" x14ac:dyDescent="0.25">
      <c r="A601" s="144"/>
      <c r="B601" s="7" t="s">
        <v>627</v>
      </c>
      <c r="C601" s="56">
        <v>920</v>
      </c>
      <c r="D601" s="4" t="s">
        <v>5</v>
      </c>
      <c r="E601" s="4" t="s">
        <v>21</v>
      </c>
      <c r="F601" s="4" t="s">
        <v>39</v>
      </c>
      <c r="G601" s="4" t="s">
        <v>87</v>
      </c>
      <c r="H601" s="4" t="s">
        <v>5</v>
      </c>
      <c r="I601" s="4" t="s">
        <v>628</v>
      </c>
      <c r="J601" s="4"/>
      <c r="K601" s="8">
        <f>K602</f>
        <v>0</v>
      </c>
    </row>
    <row r="602" spans="1:11" s="3" customFormat="1" ht="31.5" customHeight="1" x14ac:dyDescent="0.25">
      <c r="A602" s="144"/>
      <c r="B602" s="7" t="s">
        <v>120</v>
      </c>
      <c r="C602" s="56">
        <v>920</v>
      </c>
      <c r="D602" s="4" t="s">
        <v>5</v>
      </c>
      <c r="E602" s="4" t="s">
        <v>21</v>
      </c>
      <c r="F602" s="4" t="s">
        <v>39</v>
      </c>
      <c r="G602" s="4" t="s">
        <v>87</v>
      </c>
      <c r="H602" s="4" t="s">
        <v>5</v>
      </c>
      <c r="I602" s="4" t="s">
        <v>628</v>
      </c>
      <c r="J602" s="4" t="s">
        <v>47</v>
      </c>
      <c r="K602" s="8"/>
    </row>
    <row r="603" spans="1:11" s="3" customFormat="1" ht="18" customHeight="1" x14ac:dyDescent="0.25">
      <c r="A603" s="144"/>
      <c r="B603" s="34" t="s">
        <v>160</v>
      </c>
      <c r="C603" s="56">
        <v>920</v>
      </c>
      <c r="D603" s="65" t="s">
        <v>5</v>
      </c>
      <c r="E603" s="4" t="s">
        <v>21</v>
      </c>
      <c r="F603" s="65" t="s">
        <v>39</v>
      </c>
      <c r="G603" s="56">
        <v>2</v>
      </c>
      <c r="H603" s="65"/>
      <c r="I603" s="65"/>
      <c r="J603" s="65"/>
      <c r="K603" s="8">
        <f>SUM(K604+K609)</f>
        <v>12129.2</v>
      </c>
    </row>
    <row r="604" spans="1:11" s="3" customFormat="1" ht="48.75" customHeight="1" x14ac:dyDescent="0.25">
      <c r="A604" s="144"/>
      <c r="B604" s="34" t="s">
        <v>469</v>
      </c>
      <c r="C604" s="56">
        <v>920</v>
      </c>
      <c r="D604" s="65" t="s">
        <v>5</v>
      </c>
      <c r="E604" s="4" t="s">
        <v>21</v>
      </c>
      <c r="F604" s="65" t="s">
        <v>39</v>
      </c>
      <c r="G604" s="56">
        <v>2</v>
      </c>
      <c r="H604" s="65" t="s">
        <v>2</v>
      </c>
      <c r="I604" s="65"/>
      <c r="J604" s="65"/>
      <c r="K604" s="8">
        <f>SUM(K605)</f>
        <v>12129.2</v>
      </c>
    </row>
    <row r="605" spans="1:11" s="3" customFormat="1" ht="47.25" customHeight="1" x14ac:dyDescent="0.25">
      <c r="A605" s="144"/>
      <c r="B605" s="7" t="s">
        <v>64</v>
      </c>
      <c r="C605" s="56">
        <v>920</v>
      </c>
      <c r="D605" s="65" t="s">
        <v>5</v>
      </c>
      <c r="E605" s="4" t="s">
        <v>21</v>
      </c>
      <c r="F605" s="65" t="s">
        <v>39</v>
      </c>
      <c r="G605" s="56">
        <v>2</v>
      </c>
      <c r="H605" s="65" t="s">
        <v>2</v>
      </c>
      <c r="I605" s="65" t="s">
        <v>82</v>
      </c>
      <c r="J605" s="65"/>
      <c r="K605" s="8">
        <f>SUM(K606:K608)</f>
        <v>12129.2</v>
      </c>
    </row>
    <row r="606" spans="1:11" s="3" customFormat="1" ht="49.5" customHeight="1" x14ac:dyDescent="0.25">
      <c r="A606" s="144"/>
      <c r="B606" s="7" t="s">
        <v>119</v>
      </c>
      <c r="C606" s="56">
        <v>920</v>
      </c>
      <c r="D606" s="65" t="s">
        <v>5</v>
      </c>
      <c r="E606" s="4" t="s">
        <v>21</v>
      </c>
      <c r="F606" s="65" t="s">
        <v>39</v>
      </c>
      <c r="G606" s="56">
        <v>2</v>
      </c>
      <c r="H606" s="65" t="s">
        <v>2</v>
      </c>
      <c r="I606" s="65" t="s">
        <v>82</v>
      </c>
      <c r="J606" s="65" t="s">
        <v>46</v>
      </c>
      <c r="K606" s="8">
        <v>11223.6</v>
      </c>
    </row>
    <row r="607" spans="1:11" s="3" customFormat="1" ht="31.5" customHeight="1" x14ac:dyDescent="0.25">
      <c r="A607" s="144"/>
      <c r="B607" s="7" t="s">
        <v>120</v>
      </c>
      <c r="C607" s="56">
        <v>920</v>
      </c>
      <c r="D607" s="65" t="s">
        <v>5</v>
      </c>
      <c r="E607" s="4" t="s">
        <v>21</v>
      </c>
      <c r="F607" s="65" t="s">
        <v>39</v>
      </c>
      <c r="G607" s="56">
        <v>2</v>
      </c>
      <c r="H607" s="65" t="s">
        <v>2</v>
      </c>
      <c r="I607" s="65" t="s">
        <v>82</v>
      </c>
      <c r="J607" s="65" t="s">
        <v>47</v>
      </c>
      <c r="K607" s="8">
        <v>609.5</v>
      </c>
    </row>
    <row r="608" spans="1:11" s="3" customFormat="1" ht="18" customHeight="1" x14ac:dyDescent="0.25">
      <c r="A608" s="144"/>
      <c r="B608" s="7" t="s">
        <v>48</v>
      </c>
      <c r="C608" s="56">
        <v>920</v>
      </c>
      <c r="D608" s="65" t="s">
        <v>5</v>
      </c>
      <c r="E608" s="4" t="s">
        <v>21</v>
      </c>
      <c r="F608" s="65" t="s">
        <v>39</v>
      </c>
      <c r="G608" s="56">
        <v>2</v>
      </c>
      <c r="H608" s="65" t="s">
        <v>2</v>
      </c>
      <c r="I608" s="65" t="s">
        <v>82</v>
      </c>
      <c r="J608" s="65" t="s">
        <v>49</v>
      </c>
      <c r="K608" s="8">
        <v>296.10000000000002</v>
      </c>
    </row>
    <row r="609" spans="1:11" s="3" customFormat="1" ht="31.5" customHeight="1" x14ac:dyDescent="0.25">
      <c r="A609" s="144"/>
      <c r="B609" s="7" t="s">
        <v>191</v>
      </c>
      <c r="C609" s="56">
        <v>920</v>
      </c>
      <c r="D609" s="65" t="s">
        <v>5</v>
      </c>
      <c r="E609" s="4" t="s">
        <v>21</v>
      </c>
      <c r="F609" s="65" t="s">
        <v>39</v>
      </c>
      <c r="G609" s="56">
        <v>2</v>
      </c>
      <c r="H609" s="65" t="s">
        <v>4</v>
      </c>
      <c r="I609" s="65"/>
      <c r="J609" s="65"/>
      <c r="K609" s="8">
        <f>K610</f>
        <v>0</v>
      </c>
    </row>
    <row r="610" spans="1:11" s="3" customFormat="1" ht="47.25" customHeight="1" x14ac:dyDescent="0.25">
      <c r="A610" s="144"/>
      <c r="B610" s="7" t="s">
        <v>272</v>
      </c>
      <c r="C610" s="56">
        <v>920</v>
      </c>
      <c r="D610" s="65" t="s">
        <v>5</v>
      </c>
      <c r="E610" s="4" t="s">
        <v>21</v>
      </c>
      <c r="F610" s="65" t="s">
        <v>39</v>
      </c>
      <c r="G610" s="56">
        <v>2</v>
      </c>
      <c r="H610" s="65" t="s">
        <v>4</v>
      </c>
      <c r="I610" s="65" t="s">
        <v>151</v>
      </c>
      <c r="J610" s="65"/>
      <c r="K610" s="8">
        <f>K611</f>
        <v>0</v>
      </c>
    </row>
    <row r="611" spans="1:11" s="3" customFormat="1" ht="18" customHeight="1" x14ac:dyDescent="0.25">
      <c r="A611" s="144"/>
      <c r="B611" s="7" t="s">
        <v>53</v>
      </c>
      <c r="C611" s="56">
        <v>920</v>
      </c>
      <c r="D611" s="65" t="s">
        <v>5</v>
      </c>
      <c r="E611" s="4" t="s">
        <v>21</v>
      </c>
      <c r="F611" s="65" t="s">
        <v>39</v>
      </c>
      <c r="G611" s="56">
        <v>2</v>
      </c>
      <c r="H611" s="65" t="s">
        <v>4</v>
      </c>
      <c r="I611" s="65" t="s">
        <v>151</v>
      </c>
      <c r="J611" s="65" t="s">
        <v>54</v>
      </c>
      <c r="K611" s="8"/>
    </row>
    <row r="612" spans="1:11" s="3" customFormat="1" ht="18" customHeight="1" x14ac:dyDescent="0.25">
      <c r="A612" s="144"/>
      <c r="B612" s="34" t="s">
        <v>161</v>
      </c>
      <c r="C612" s="56">
        <v>920</v>
      </c>
      <c r="D612" s="65" t="s">
        <v>5</v>
      </c>
      <c r="E612" s="4" t="s">
        <v>21</v>
      </c>
      <c r="F612" s="65" t="s">
        <v>39</v>
      </c>
      <c r="G612" s="56">
        <v>3</v>
      </c>
      <c r="H612" s="65"/>
      <c r="I612" s="65"/>
      <c r="J612" s="65"/>
      <c r="K612" s="8">
        <f t="shared" ref="K612" si="24">SUM(K613)</f>
        <v>29898.9</v>
      </c>
    </row>
    <row r="613" spans="1:11" s="3" customFormat="1" ht="78.75" customHeight="1" x14ac:dyDescent="0.25">
      <c r="A613" s="144"/>
      <c r="B613" s="52" t="s">
        <v>102</v>
      </c>
      <c r="C613" s="56">
        <v>920</v>
      </c>
      <c r="D613" s="65" t="s">
        <v>5</v>
      </c>
      <c r="E613" s="4" t="s">
        <v>21</v>
      </c>
      <c r="F613" s="65" t="s">
        <v>39</v>
      </c>
      <c r="G613" s="56">
        <v>3</v>
      </c>
      <c r="H613" s="65" t="s">
        <v>2</v>
      </c>
      <c r="I613" s="65"/>
      <c r="J613" s="65"/>
      <c r="K613" s="8">
        <f>SUM(K614)</f>
        <v>29898.9</v>
      </c>
    </row>
    <row r="614" spans="1:11" s="3" customFormat="1" ht="47.25" customHeight="1" x14ac:dyDescent="0.25">
      <c r="A614" s="144"/>
      <c r="B614" s="7" t="s">
        <v>64</v>
      </c>
      <c r="C614" s="56">
        <v>920</v>
      </c>
      <c r="D614" s="65" t="s">
        <v>5</v>
      </c>
      <c r="E614" s="4" t="s">
        <v>21</v>
      </c>
      <c r="F614" s="65" t="s">
        <v>39</v>
      </c>
      <c r="G614" s="56">
        <v>3</v>
      </c>
      <c r="H614" s="65" t="s">
        <v>2</v>
      </c>
      <c r="I614" s="65" t="s">
        <v>82</v>
      </c>
      <c r="J614" s="65"/>
      <c r="K614" s="8">
        <f>SUM(K615:K617)</f>
        <v>29898.9</v>
      </c>
    </row>
    <row r="615" spans="1:11" s="3" customFormat="1" ht="49.5" customHeight="1" x14ac:dyDescent="0.25">
      <c r="A615" s="144"/>
      <c r="B615" s="7" t="s">
        <v>119</v>
      </c>
      <c r="C615" s="56">
        <v>920</v>
      </c>
      <c r="D615" s="65" t="s">
        <v>5</v>
      </c>
      <c r="E615" s="4" t="s">
        <v>21</v>
      </c>
      <c r="F615" s="65" t="s">
        <v>39</v>
      </c>
      <c r="G615" s="56">
        <v>3</v>
      </c>
      <c r="H615" s="65" t="s">
        <v>2</v>
      </c>
      <c r="I615" s="65" t="s">
        <v>82</v>
      </c>
      <c r="J615" s="65" t="s">
        <v>46</v>
      </c>
      <c r="K615" s="8">
        <v>27742.400000000001</v>
      </c>
    </row>
    <row r="616" spans="1:11" s="3" customFormat="1" ht="31.5" customHeight="1" x14ac:dyDescent="0.25">
      <c r="A616" s="144"/>
      <c r="B616" s="7" t="s">
        <v>120</v>
      </c>
      <c r="C616" s="56">
        <v>920</v>
      </c>
      <c r="D616" s="65" t="s">
        <v>5</v>
      </c>
      <c r="E616" s="4" t="s">
        <v>21</v>
      </c>
      <c r="F616" s="65" t="s">
        <v>39</v>
      </c>
      <c r="G616" s="56">
        <v>3</v>
      </c>
      <c r="H616" s="65" t="s">
        <v>2</v>
      </c>
      <c r="I616" s="65" t="s">
        <v>82</v>
      </c>
      <c r="J616" s="65" t="s">
        <v>47</v>
      </c>
      <c r="K616" s="8">
        <v>2121.1</v>
      </c>
    </row>
    <row r="617" spans="1:11" s="3" customFormat="1" ht="18" customHeight="1" x14ac:dyDescent="0.25">
      <c r="A617" s="144"/>
      <c r="B617" s="7" t="s">
        <v>48</v>
      </c>
      <c r="C617" s="56">
        <v>920</v>
      </c>
      <c r="D617" s="65" t="s">
        <v>5</v>
      </c>
      <c r="E617" s="4" t="s">
        <v>21</v>
      </c>
      <c r="F617" s="65" t="s">
        <v>39</v>
      </c>
      <c r="G617" s="56">
        <v>3</v>
      </c>
      <c r="H617" s="65" t="s">
        <v>2</v>
      </c>
      <c r="I617" s="65" t="s">
        <v>82</v>
      </c>
      <c r="J617" s="65" t="s">
        <v>49</v>
      </c>
      <c r="K617" s="8">
        <v>35.4</v>
      </c>
    </row>
    <row r="618" spans="1:11" s="3" customFormat="1" ht="47.25" customHeight="1" x14ac:dyDescent="0.25">
      <c r="A618" s="144"/>
      <c r="B618" s="34" t="s">
        <v>588</v>
      </c>
      <c r="C618" s="56">
        <v>920</v>
      </c>
      <c r="D618" s="65" t="s">
        <v>5</v>
      </c>
      <c r="E618" s="4" t="s">
        <v>21</v>
      </c>
      <c r="F618" s="65" t="s">
        <v>39</v>
      </c>
      <c r="G618" s="65" t="s">
        <v>92</v>
      </c>
      <c r="H618" s="65"/>
      <c r="I618" s="65"/>
      <c r="J618" s="65"/>
      <c r="K618" s="8">
        <f>K619</f>
        <v>0</v>
      </c>
    </row>
    <row r="619" spans="1:11" s="3" customFormat="1" ht="31.5" customHeight="1" x14ac:dyDescent="0.25">
      <c r="A619" s="144"/>
      <c r="B619" s="34" t="s">
        <v>589</v>
      </c>
      <c r="C619" s="56">
        <v>920</v>
      </c>
      <c r="D619" s="65" t="s">
        <v>5</v>
      </c>
      <c r="E619" s="4" t="s">
        <v>21</v>
      </c>
      <c r="F619" s="65" t="s">
        <v>39</v>
      </c>
      <c r="G619" s="65" t="s">
        <v>92</v>
      </c>
      <c r="H619" s="65" t="s">
        <v>2</v>
      </c>
      <c r="I619" s="65"/>
      <c r="J619" s="65"/>
      <c r="K619" s="8">
        <f>K620</f>
        <v>0</v>
      </c>
    </row>
    <row r="620" spans="1:11" s="3" customFormat="1" ht="31.5" customHeight="1" x14ac:dyDescent="0.25">
      <c r="A620" s="144"/>
      <c r="B620" s="34" t="s">
        <v>591</v>
      </c>
      <c r="C620" s="56">
        <v>920</v>
      </c>
      <c r="D620" s="65" t="s">
        <v>5</v>
      </c>
      <c r="E620" s="4" t="s">
        <v>21</v>
      </c>
      <c r="F620" s="65" t="s">
        <v>39</v>
      </c>
      <c r="G620" s="65" t="s">
        <v>92</v>
      </c>
      <c r="H620" s="65" t="s">
        <v>2</v>
      </c>
      <c r="I620" s="65" t="s">
        <v>590</v>
      </c>
      <c r="J620" s="65"/>
      <c r="K620" s="8">
        <f>K621</f>
        <v>0</v>
      </c>
    </row>
    <row r="621" spans="1:11" s="3" customFormat="1" ht="31.5" customHeight="1" x14ac:dyDescent="0.25">
      <c r="A621" s="144"/>
      <c r="B621" s="7" t="s">
        <v>120</v>
      </c>
      <c r="C621" s="56">
        <v>920</v>
      </c>
      <c r="D621" s="65" t="s">
        <v>5</v>
      </c>
      <c r="E621" s="4" t="s">
        <v>21</v>
      </c>
      <c r="F621" s="65" t="s">
        <v>39</v>
      </c>
      <c r="G621" s="65" t="s">
        <v>92</v>
      </c>
      <c r="H621" s="65" t="s">
        <v>2</v>
      </c>
      <c r="I621" s="65" t="s">
        <v>590</v>
      </c>
      <c r="J621" s="65" t="s">
        <v>47</v>
      </c>
      <c r="K621" s="8"/>
    </row>
    <row r="622" spans="1:11" s="3" customFormat="1" ht="18" customHeight="1" x14ac:dyDescent="0.25">
      <c r="A622" s="144"/>
      <c r="B622" s="7" t="s">
        <v>18</v>
      </c>
      <c r="C622" s="56">
        <v>920</v>
      </c>
      <c r="D622" s="4" t="s">
        <v>8</v>
      </c>
      <c r="E622" s="4"/>
      <c r="F622" s="4"/>
      <c r="G622" s="4"/>
      <c r="H622" s="4"/>
      <c r="I622" s="4"/>
      <c r="J622" s="4"/>
      <c r="K622" s="8">
        <f t="shared" ref="K622:K627" si="25">SUM(K623)</f>
        <v>87.3</v>
      </c>
    </row>
    <row r="623" spans="1:11" s="3" customFormat="1" ht="19.5" customHeight="1" x14ac:dyDescent="0.25">
      <c r="A623" s="144"/>
      <c r="B623" s="7" t="s">
        <v>231</v>
      </c>
      <c r="C623" s="56">
        <v>920</v>
      </c>
      <c r="D623" s="4" t="s">
        <v>8</v>
      </c>
      <c r="E623" s="4" t="s">
        <v>7</v>
      </c>
      <c r="F623" s="4"/>
      <c r="G623" s="4"/>
      <c r="H623" s="4"/>
      <c r="I623" s="4"/>
      <c r="J623" s="65"/>
      <c r="K623" s="8">
        <f t="shared" si="25"/>
        <v>87.3</v>
      </c>
    </row>
    <row r="624" spans="1:11" s="3" customFormat="1" ht="31.5" customHeight="1" x14ac:dyDescent="0.25">
      <c r="A624" s="144"/>
      <c r="B624" s="7" t="s">
        <v>141</v>
      </c>
      <c r="C624" s="56">
        <v>920</v>
      </c>
      <c r="D624" s="4" t="s">
        <v>8</v>
      </c>
      <c r="E624" s="4" t="s">
        <v>7</v>
      </c>
      <c r="F624" s="4" t="s">
        <v>39</v>
      </c>
      <c r="G624" s="4"/>
      <c r="H624" s="4"/>
      <c r="I624" s="4"/>
      <c r="J624" s="65"/>
      <c r="K624" s="8">
        <f t="shared" si="25"/>
        <v>87.3</v>
      </c>
    </row>
    <row r="625" spans="1:11" s="3" customFormat="1" ht="31.5" customHeight="1" x14ac:dyDescent="0.25">
      <c r="A625" s="144"/>
      <c r="B625" s="34" t="s">
        <v>159</v>
      </c>
      <c r="C625" s="56">
        <v>920</v>
      </c>
      <c r="D625" s="4" t="s">
        <v>8</v>
      </c>
      <c r="E625" s="4" t="s">
        <v>7</v>
      </c>
      <c r="F625" s="4" t="s">
        <v>39</v>
      </c>
      <c r="G625" s="4" t="s">
        <v>87</v>
      </c>
      <c r="H625" s="4"/>
      <c r="I625" s="4"/>
      <c r="J625" s="65"/>
      <c r="K625" s="8">
        <f t="shared" si="25"/>
        <v>87.3</v>
      </c>
    </row>
    <row r="626" spans="1:11" s="3" customFormat="1" ht="47.25" customHeight="1" x14ac:dyDescent="0.25">
      <c r="A626" s="144"/>
      <c r="B626" s="7" t="s">
        <v>370</v>
      </c>
      <c r="C626" s="56">
        <v>920</v>
      </c>
      <c r="D626" s="4" t="s">
        <v>8</v>
      </c>
      <c r="E626" s="4" t="s">
        <v>7</v>
      </c>
      <c r="F626" s="4" t="s">
        <v>39</v>
      </c>
      <c r="G626" s="4" t="s">
        <v>87</v>
      </c>
      <c r="H626" s="4" t="s">
        <v>4</v>
      </c>
      <c r="I626" s="4"/>
      <c r="J626" s="65"/>
      <c r="K626" s="8">
        <f t="shared" si="25"/>
        <v>87.3</v>
      </c>
    </row>
    <row r="627" spans="1:11" s="3" customFormat="1" ht="18" customHeight="1" x14ac:dyDescent="0.25">
      <c r="A627" s="144"/>
      <c r="B627" s="7" t="s">
        <v>233</v>
      </c>
      <c r="C627" s="56">
        <v>920</v>
      </c>
      <c r="D627" s="4" t="s">
        <v>8</v>
      </c>
      <c r="E627" s="4" t="s">
        <v>7</v>
      </c>
      <c r="F627" s="4" t="s">
        <v>39</v>
      </c>
      <c r="G627" s="4" t="s">
        <v>87</v>
      </c>
      <c r="H627" s="4" t="s">
        <v>4</v>
      </c>
      <c r="I627" s="4" t="s">
        <v>232</v>
      </c>
      <c r="J627" s="65"/>
      <c r="K627" s="8">
        <f t="shared" si="25"/>
        <v>87.3</v>
      </c>
    </row>
    <row r="628" spans="1:11" s="3" customFormat="1" ht="31.5" customHeight="1" x14ac:dyDescent="0.25">
      <c r="A628" s="144"/>
      <c r="B628" s="7" t="s">
        <v>120</v>
      </c>
      <c r="C628" s="56">
        <v>920</v>
      </c>
      <c r="D628" s="4" t="s">
        <v>8</v>
      </c>
      <c r="E628" s="4" t="s">
        <v>7</v>
      </c>
      <c r="F628" s="4" t="s">
        <v>39</v>
      </c>
      <c r="G628" s="4" t="s">
        <v>87</v>
      </c>
      <c r="H628" s="4" t="s">
        <v>4</v>
      </c>
      <c r="I628" s="4" t="s">
        <v>232</v>
      </c>
      <c r="J628" s="65" t="s">
        <v>47</v>
      </c>
      <c r="K628" s="8">
        <v>87.3</v>
      </c>
    </row>
    <row r="629" spans="1:11" s="3" customFormat="1" ht="31.5" customHeight="1" x14ac:dyDescent="0.25">
      <c r="A629" s="138">
        <v>7</v>
      </c>
      <c r="B629" s="7" t="s">
        <v>371</v>
      </c>
      <c r="C629" s="56">
        <v>921</v>
      </c>
      <c r="D629" s="65"/>
      <c r="E629" s="65"/>
      <c r="F629" s="65"/>
      <c r="G629" s="56"/>
      <c r="H629" s="65"/>
      <c r="I629" s="65"/>
      <c r="J629" s="65"/>
      <c r="K629" s="8">
        <f>SUM(K630+K669+K662)</f>
        <v>162899.5</v>
      </c>
    </row>
    <row r="630" spans="1:11" s="3" customFormat="1" ht="18" customHeight="1" x14ac:dyDescent="0.25">
      <c r="A630" s="139"/>
      <c r="B630" s="7" t="s">
        <v>1</v>
      </c>
      <c r="C630" s="56">
        <v>921</v>
      </c>
      <c r="D630" s="65" t="s">
        <v>2</v>
      </c>
      <c r="E630" s="65"/>
      <c r="F630" s="65"/>
      <c r="G630" s="56"/>
      <c r="H630" s="65"/>
      <c r="I630" s="65"/>
      <c r="J630" s="65"/>
      <c r="K630" s="8">
        <f t="shared" ref="K630" si="26">SUM(K631)</f>
        <v>68444.7</v>
      </c>
    </row>
    <row r="631" spans="1:11" s="3" customFormat="1" ht="18" customHeight="1" x14ac:dyDescent="0.25">
      <c r="A631" s="139"/>
      <c r="B631" s="7" t="s">
        <v>9</v>
      </c>
      <c r="C631" s="56">
        <v>921</v>
      </c>
      <c r="D631" s="65" t="s">
        <v>2</v>
      </c>
      <c r="E631" s="65" t="s">
        <v>39</v>
      </c>
      <c r="F631" s="65"/>
      <c r="G631" s="56"/>
      <c r="H631" s="65"/>
      <c r="I631" s="65"/>
      <c r="J631" s="65"/>
      <c r="K631" s="8">
        <f>SUM(K632)</f>
        <v>68444.7</v>
      </c>
    </row>
    <row r="632" spans="1:11" s="3" customFormat="1" ht="16.5" customHeight="1" x14ac:dyDescent="0.25">
      <c r="A632" s="139"/>
      <c r="B632" s="34" t="s">
        <v>162</v>
      </c>
      <c r="C632" s="56">
        <v>921</v>
      </c>
      <c r="D632" s="65" t="s">
        <v>2</v>
      </c>
      <c r="E632" s="65" t="s">
        <v>39</v>
      </c>
      <c r="F632" s="65" t="s">
        <v>89</v>
      </c>
      <c r="G632" s="56"/>
      <c r="H632" s="65"/>
      <c r="I632" s="65"/>
      <c r="J632" s="65"/>
      <c r="K632" s="8">
        <f>K633</f>
        <v>68444.7</v>
      </c>
    </row>
    <row r="633" spans="1:11" s="3" customFormat="1" ht="47.25" customHeight="1" x14ac:dyDescent="0.25">
      <c r="A633" s="139"/>
      <c r="B633" s="34" t="s">
        <v>516</v>
      </c>
      <c r="C633" s="56">
        <v>921</v>
      </c>
      <c r="D633" s="65" t="s">
        <v>2</v>
      </c>
      <c r="E633" s="65" t="s">
        <v>39</v>
      </c>
      <c r="F633" s="65" t="s">
        <v>89</v>
      </c>
      <c r="G633" s="56">
        <v>1</v>
      </c>
      <c r="H633" s="65"/>
      <c r="I633" s="65"/>
      <c r="J633" s="65"/>
      <c r="K633" s="8">
        <f>SUM(K634+K647+K654+K659)</f>
        <v>68444.7</v>
      </c>
    </row>
    <row r="634" spans="1:11" s="3" customFormat="1" ht="18" customHeight="1" x14ac:dyDescent="0.25">
      <c r="A634" s="139"/>
      <c r="B634" s="34" t="s">
        <v>464</v>
      </c>
      <c r="C634" s="56">
        <v>921</v>
      </c>
      <c r="D634" s="65" t="s">
        <v>2</v>
      </c>
      <c r="E634" s="65" t="s">
        <v>39</v>
      </c>
      <c r="F634" s="65" t="s">
        <v>89</v>
      </c>
      <c r="G634" s="56">
        <v>1</v>
      </c>
      <c r="H634" s="65" t="s">
        <v>2</v>
      </c>
      <c r="I634" s="65"/>
      <c r="J634" s="65"/>
      <c r="K634" s="8">
        <f>SUM(K635+K645+K639)</f>
        <v>43881.7</v>
      </c>
    </row>
    <row r="635" spans="1:11" s="3" customFormat="1" ht="47.25" customHeight="1" x14ac:dyDescent="0.25">
      <c r="A635" s="139"/>
      <c r="B635" s="34" t="s">
        <v>64</v>
      </c>
      <c r="C635" s="56">
        <v>921</v>
      </c>
      <c r="D635" s="65" t="s">
        <v>2</v>
      </c>
      <c r="E635" s="65" t="s">
        <v>39</v>
      </c>
      <c r="F635" s="65" t="s">
        <v>89</v>
      </c>
      <c r="G635" s="56">
        <v>1</v>
      </c>
      <c r="H635" s="65" t="s">
        <v>2</v>
      </c>
      <c r="I635" s="65" t="s">
        <v>82</v>
      </c>
      <c r="J635" s="65"/>
      <c r="K635" s="8">
        <f>SUM(K636:K638)</f>
        <v>43881.7</v>
      </c>
    </row>
    <row r="636" spans="1:11" s="3" customFormat="1" ht="49.5" customHeight="1" x14ac:dyDescent="0.25">
      <c r="A636" s="139"/>
      <c r="B636" s="7" t="s">
        <v>119</v>
      </c>
      <c r="C636" s="56">
        <v>921</v>
      </c>
      <c r="D636" s="65" t="s">
        <v>2</v>
      </c>
      <c r="E636" s="65" t="s">
        <v>39</v>
      </c>
      <c r="F636" s="65" t="s">
        <v>89</v>
      </c>
      <c r="G636" s="56">
        <v>1</v>
      </c>
      <c r="H636" s="65" t="s">
        <v>2</v>
      </c>
      <c r="I636" s="65" t="s">
        <v>82</v>
      </c>
      <c r="J636" s="65" t="s">
        <v>46</v>
      </c>
      <c r="K636" s="8"/>
    </row>
    <row r="637" spans="1:11" s="3" customFormat="1" ht="31.5" customHeight="1" x14ac:dyDescent="0.25">
      <c r="A637" s="139"/>
      <c r="B637" s="7" t="s">
        <v>120</v>
      </c>
      <c r="C637" s="56">
        <v>921</v>
      </c>
      <c r="D637" s="65" t="s">
        <v>2</v>
      </c>
      <c r="E637" s="65" t="s">
        <v>39</v>
      </c>
      <c r="F637" s="65" t="s">
        <v>89</v>
      </c>
      <c r="G637" s="56">
        <v>1</v>
      </c>
      <c r="H637" s="65" t="s">
        <v>2</v>
      </c>
      <c r="I637" s="65" t="s">
        <v>82</v>
      </c>
      <c r="J637" s="65" t="s">
        <v>47</v>
      </c>
      <c r="K637" s="8"/>
    </row>
    <row r="638" spans="1:11" s="3" customFormat="1" ht="31.5" customHeight="1" x14ac:dyDescent="0.25">
      <c r="A638" s="139"/>
      <c r="B638" s="37" t="s">
        <v>118</v>
      </c>
      <c r="C638" s="56">
        <v>921</v>
      </c>
      <c r="D638" s="65" t="s">
        <v>2</v>
      </c>
      <c r="E638" s="65" t="s">
        <v>39</v>
      </c>
      <c r="F638" s="65" t="s">
        <v>89</v>
      </c>
      <c r="G638" s="56">
        <v>1</v>
      </c>
      <c r="H638" s="65" t="s">
        <v>2</v>
      </c>
      <c r="I638" s="65" t="s">
        <v>82</v>
      </c>
      <c r="J638" s="65" t="s">
        <v>57</v>
      </c>
      <c r="K638" s="8">
        <v>43881.7</v>
      </c>
    </row>
    <row r="639" spans="1:11" s="3" customFormat="1" ht="47.25" customHeight="1" x14ac:dyDescent="0.25">
      <c r="A639" s="139"/>
      <c r="B639" s="7" t="s">
        <v>438</v>
      </c>
      <c r="C639" s="56">
        <v>921</v>
      </c>
      <c r="D639" s="65" t="s">
        <v>2</v>
      </c>
      <c r="E639" s="65" t="s">
        <v>39</v>
      </c>
      <c r="F639" s="65" t="s">
        <v>89</v>
      </c>
      <c r="G639" s="56">
        <v>1</v>
      </c>
      <c r="H639" s="65" t="s">
        <v>2</v>
      </c>
      <c r="I639" s="65" t="s">
        <v>437</v>
      </c>
      <c r="J639" s="65"/>
      <c r="K639" s="8">
        <f>SUM(K640:K644)</f>
        <v>0</v>
      </c>
    </row>
    <row r="640" spans="1:11" s="3" customFormat="1" ht="51" customHeight="1" x14ac:dyDescent="0.25">
      <c r="A640" s="139"/>
      <c r="B640" s="7" t="s">
        <v>119</v>
      </c>
      <c r="C640" s="56">
        <v>921</v>
      </c>
      <c r="D640" s="65" t="s">
        <v>2</v>
      </c>
      <c r="E640" s="65" t="s">
        <v>39</v>
      </c>
      <c r="F640" s="65" t="s">
        <v>89</v>
      </c>
      <c r="G640" s="56">
        <v>1</v>
      </c>
      <c r="H640" s="65" t="s">
        <v>2</v>
      </c>
      <c r="I640" s="65" t="s">
        <v>437</v>
      </c>
      <c r="J640" s="65" t="s">
        <v>46</v>
      </c>
      <c r="K640" s="8"/>
    </row>
    <row r="641" spans="1:11" s="3" customFormat="1" ht="31.5" customHeight="1" x14ac:dyDescent="0.25">
      <c r="A641" s="139"/>
      <c r="B641" s="7" t="s">
        <v>120</v>
      </c>
      <c r="C641" s="56">
        <v>921</v>
      </c>
      <c r="D641" s="65" t="s">
        <v>2</v>
      </c>
      <c r="E641" s="65" t="s">
        <v>39</v>
      </c>
      <c r="F641" s="65" t="s">
        <v>89</v>
      </c>
      <c r="G641" s="56">
        <v>1</v>
      </c>
      <c r="H641" s="65" t="s">
        <v>2</v>
      </c>
      <c r="I641" s="65" t="s">
        <v>437</v>
      </c>
      <c r="J641" s="65" t="s">
        <v>47</v>
      </c>
      <c r="K641" s="8"/>
    </row>
    <row r="642" spans="1:11" s="3" customFormat="1" ht="18.600000000000001" customHeight="1" x14ac:dyDescent="0.25">
      <c r="A642" s="139"/>
      <c r="B642" s="40" t="s">
        <v>53</v>
      </c>
      <c r="C642" s="56">
        <v>921</v>
      </c>
      <c r="D642" s="65" t="s">
        <v>2</v>
      </c>
      <c r="E642" s="65" t="s">
        <v>39</v>
      </c>
      <c r="F642" s="65" t="s">
        <v>89</v>
      </c>
      <c r="G642" s="56">
        <v>1</v>
      </c>
      <c r="H642" s="65" t="s">
        <v>2</v>
      </c>
      <c r="I642" s="65" t="s">
        <v>437</v>
      </c>
      <c r="J642" s="65" t="s">
        <v>54</v>
      </c>
      <c r="K642" s="8"/>
    </row>
    <row r="643" spans="1:11" s="3" customFormat="1" ht="31.5" customHeight="1" x14ac:dyDescent="0.25">
      <c r="A643" s="139"/>
      <c r="B643" s="37" t="s">
        <v>118</v>
      </c>
      <c r="C643" s="56">
        <v>921</v>
      </c>
      <c r="D643" s="65" t="s">
        <v>2</v>
      </c>
      <c r="E643" s="65" t="s">
        <v>39</v>
      </c>
      <c r="F643" s="65" t="s">
        <v>89</v>
      </c>
      <c r="G643" s="56">
        <v>1</v>
      </c>
      <c r="H643" s="65" t="s">
        <v>2</v>
      </c>
      <c r="I643" s="65" t="s">
        <v>437</v>
      </c>
      <c r="J643" s="65" t="s">
        <v>57</v>
      </c>
      <c r="K643" s="8"/>
    </row>
    <row r="644" spans="1:11" s="3" customFormat="1" ht="18" customHeight="1" x14ac:dyDescent="0.25">
      <c r="A644" s="139"/>
      <c r="B644" s="7" t="s">
        <v>48</v>
      </c>
      <c r="C644" s="56">
        <v>921</v>
      </c>
      <c r="D644" s="65" t="s">
        <v>2</v>
      </c>
      <c r="E644" s="65" t="s">
        <v>39</v>
      </c>
      <c r="F644" s="65" t="s">
        <v>89</v>
      </c>
      <c r="G644" s="56">
        <v>1</v>
      </c>
      <c r="H644" s="65" t="s">
        <v>2</v>
      </c>
      <c r="I644" s="65" t="s">
        <v>437</v>
      </c>
      <c r="J644" s="65" t="s">
        <v>49</v>
      </c>
      <c r="K644" s="8"/>
    </row>
    <row r="645" spans="1:11" s="3" customFormat="1" ht="18" customHeight="1" x14ac:dyDescent="0.25">
      <c r="A645" s="139"/>
      <c r="B645" s="6" t="s">
        <v>218</v>
      </c>
      <c r="C645" s="56">
        <v>921</v>
      </c>
      <c r="D645" s="65" t="s">
        <v>2</v>
      </c>
      <c r="E645" s="65" t="s">
        <v>39</v>
      </c>
      <c r="F645" s="65" t="s">
        <v>89</v>
      </c>
      <c r="G645" s="56">
        <v>1</v>
      </c>
      <c r="H645" s="65" t="s">
        <v>2</v>
      </c>
      <c r="I645" s="65" t="s">
        <v>217</v>
      </c>
      <c r="J645" s="65"/>
      <c r="K645" s="8">
        <f>K646</f>
        <v>0</v>
      </c>
    </row>
    <row r="646" spans="1:11" s="3" customFormat="1" ht="31.5" customHeight="1" x14ac:dyDescent="0.25">
      <c r="A646" s="139"/>
      <c r="B646" s="37" t="s">
        <v>118</v>
      </c>
      <c r="C646" s="56">
        <v>921</v>
      </c>
      <c r="D646" s="65" t="s">
        <v>2</v>
      </c>
      <c r="E646" s="65" t="s">
        <v>39</v>
      </c>
      <c r="F646" s="65" t="s">
        <v>89</v>
      </c>
      <c r="G646" s="56">
        <v>1</v>
      </c>
      <c r="H646" s="65" t="s">
        <v>2</v>
      </c>
      <c r="I646" s="65" t="s">
        <v>217</v>
      </c>
      <c r="J646" s="65" t="s">
        <v>57</v>
      </c>
      <c r="K646" s="8"/>
    </row>
    <row r="647" spans="1:11" s="3" customFormat="1" ht="47.25" customHeight="1" x14ac:dyDescent="0.25">
      <c r="A647" s="139"/>
      <c r="B647" s="34" t="s">
        <v>372</v>
      </c>
      <c r="C647" s="56">
        <v>921</v>
      </c>
      <c r="D647" s="65" t="s">
        <v>2</v>
      </c>
      <c r="E647" s="65" t="s">
        <v>39</v>
      </c>
      <c r="F647" s="65" t="s">
        <v>89</v>
      </c>
      <c r="G647" s="56">
        <v>1</v>
      </c>
      <c r="H647" s="65" t="s">
        <v>4</v>
      </c>
      <c r="I647" s="65"/>
      <c r="J647" s="65"/>
      <c r="K647" s="8">
        <f>SUM(K648+K652)</f>
        <v>20387.400000000001</v>
      </c>
    </row>
    <row r="648" spans="1:11" s="3" customFormat="1" ht="18" customHeight="1" x14ac:dyDescent="0.25">
      <c r="A648" s="139"/>
      <c r="B648" s="7" t="s">
        <v>45</v>
      </c>
      <c r="C648" s="56">
        <v>921</v>
      </c>
      <c r="D648" s="65" t="s">
        <v>2</v>
      </c>
      <c r="E648" s="65" t="s">
        <v>39</v>
      </c>
      <c r="F648" s="65" t="s">
        <v>89</v>
      </c>
      <c r="G648" s="56">
        <v>1</v>
      </c>
      <c r="H648" s="65" t="s">
        <v>4</v>
      </c>
      <c r="I648" s="65" t="s">
        <v>75</v>
      </c>
      <c r="J648" s="65"/>
      <c r="K648" s="8">
        <f>SUM(K649:K651)</f>
        <v>20317.400000000001</v>
      </c>
    </row>
    <row r="649" spans="1:11" s="3" customFormat="1" ht="50.25" customHeight="1" x14ac:dyDescent="0.25">
      <c r="A649" s="139"/>
      <c r="B649" s="7" t="s">
        <v>119</v>
      </c>
      <c r="C649" s="56">
        <v>921</v>
      </c>
      <c r="D649" s="65" t="s">
        <v>2</v>
      </c>
      <c r="E649" s="65" t="s">
        <v>39</v>
      </c>
      <c r="F649" s="65" t="s">
        <v>89</v>
      </c>
      <c r="G649" s="56">
        <v>1</v>
      </c>
      <c r="H649" s="65" t="s">
        <v>4</v>
      </c>
      <c r="I649" s="65" t="s">
        <v>75</v>
      </c>
      <c r="J649" s="65" t="s">
        <v>46</v>
      </c>
      <c r="K649" s="8">
        <v>19651</v>
      </c>
    </row>
    <row r="650" spans="1:11" s="3" customFormat="1" ht="31.5" customHeight="1" x14ac:dyDescent="0.25">
      <c r="A650" s="139"/>
      <c r="B650" s="7" t="s">
        <v>120</v>
      </c>
      <c r="C650" s="56">
        <v>921</v>
      </c>
      <c r="D650" s="65" t="s">
        <v>2</v>
      </c>
      <c r="E650" s="65" t="s">
        <v>39</v>
      </c>
      <c r="F650" s="65" t="s">
        <v>89</v>
      </c>
      <c r="G650" s="56">
        <v>1</v>
      </c>
      <c r="H650" s="65" t="s">
        <v>4</v>
      </c>
      <c r="I650" s="65" t="s">
        <v>75</v>
      </c>
      <c r="J650" s="65" t="s">
        <v>47</v>
      </c>
      <c r="K650" s="8">
        <f>156.4+510</f>
        <v>666.4</v>
      </c>
    </row>
    <row r="651" spans="1:11" s="3" customFormat="1" ht="18" customHeight="1" x14ac:dyDescent="0.25">
      <c r="A651" s="139"/>
      <c r="B651" s="7" t="s">
        <v>48</v>
      </c>
      <c r="C651" s="56">
        <v>921</v>
      </c>
      <c r="D651" s="65" t="s">
        <v>2</v>
      </c>
      <c r="E651" s="65" t="s">
        <v>39</v>
      </c>
      <c r="F651" s="65" t="s">
        <v>89</v>
      </c>
      <c r="G651" s="56">
        <v>1</v>
      </c>
      <c r="H651" s="65" t="s">
        <v>4</v>
      </c>
      <c r="I651" s="65" t="s">
        <v>75</v>
      </c>
      <c r="J651" s="65" t="s">
        <v>49</v>
      </c>
      <c r="K651" s="8"/>
    </row>
    <row r="652" spans="1:11" s="3" customFormat="1" ht="18" customHeight="1" x14ac:dyDescent="0.25">
      <c r="A652" s="139"/>
      <c r="B652" s="7" t="s">
        <v>230</v>
      </c>
      <c r="C652" s="56">
        <v>921</v>
      </c>
      <c r="D652" s="4" t="s">
        <v>2</v>
      </c>
      <c r="E652" s="4" t="s">
        <v>39</v>
      </c>
      <c r="F652" s="4" t="s">
        <v>89</v>
      </c>
      <c r="G652" s="51">
        <v>1</v>
      </c>
      <c r="H652" s="4" t="s">
        <v>4</v>
      </c>
      <c r="I652" s="4" t="s">
        <v>229</v>
      </c>
      <c r="J652" s="4"/>
      <c r="K652" s="8">
        <f>SUM(K653)</f>
        <v>70</v>
      </c>
    </row>
    <row r="653" spans="1:11" s="3" customFormat="1" ht="31.5" customHeight="1" x14ac:dyDescent="0.25">
      <c r="A653" s="139"/>
      <c r="B653" s="7" t="s">
        <v>120</v>
      </c>
      <c r="C653" s="56">
        <v>921</v>
      </c>
      <c r="D653" s="4" t="s">
        <v>2</v>
      </c>
      <c r="E653" s="4" t="s">
        <v>39</v>
      </c>
      <c r="F653" s="4" t="s">
        <v>89</v>
      </c>
      <c r="G653" s="51">
        <v>1</v>
      </c>
      <c r="H653" s="4" t="s">
        <v>4</v>
      </c>
      <c r="I653" s="4" t="s">
        <v>229</v>
      </c>
      <c r="J653" s="4" t="s">
        <v>47</v>
      </c>
      <c r="K653" s="8">
        <v>70</v>
      </c>
    </row>
    <row r="654" spans="1:11" s="3" customFormat="1" ht="31.5" customHeight="1" x14ac:dyDescent="0.25">
      <c r="A654" s="139"/>
      <c r="B654" s="7" t="s">
        <v>365</v>
      </c>
      <c r="C654" s="56">
        <v>921</v>
      </c>
      <c r="D654" s="65" t="s">
        <v>2</v>
      </c>
      <c r="E654" s="65" t="s">
        <v>39</v>
      </c>
      <c r="F654" s="65" t="s">
        <v>89</v>
      </c>
      <c r="G654" s="56">
        <v>1</v>
      </c>
      <c r="H654" s="65" t="s">
        <v>5</v>
      </c>
      <c r="I654" s="65"/>
      <c r="J654" s="65"/>
      <c r="K654" s="8">
        <f t="shared" ref="K654" si="27">SUM(K655)</f>
        <v>4084.2</v>
      </c>
    </row>
    <row r="655" spans="1:11" s="3" customFormat="1" ht="31.5" customHeight="1" x14ac:dyDescent="0.25">
      <c r="A655" s="139"/>
      <c r="B655" s="7" t="s">
        <v>163</v>
      </c>
      <c r="C655" s="56">
        <v>921</v>
      </c>
      <c r="D655" s="65" t="s">
        <v>2</v>
      </c>
      <c r="E655" s="65" t="s">
        <v>39</v>
      </c>
      <c r="F655" s="65" t="s">
        <v>89</v>
      </c>
      <c r="G655" s="56">
        <v>1</v>
      </c>
      <c r="H655" s="65" t="s">
        <v>5</v>
      </c>
      <c r="I655" s="65" t="s">
        <v>145</v>
      </c>
      <c r="J655" s="65"/>
      <c r="K655" s="8">
        <f t="shared" ref="K655" si="28">SUM(K656:K658)</f>
        <v>4084.2</v>
      </c>
    </row>
    <row r="656" spans="1:11" s="3" customFormat="1" ht="31.5" customHeight="1" x14ac:dyDescent="0.25">
      <c r="A656" s="139"/>
      <c r="B656" s="7" t="s">
        <v>120</v>
      </c>
      <c r="C656" s="56">
        <v>921</v>
      </c>
      <c r="D656" s="65" t="s">
        <v>2</v>
      </c>
      <c r="E656" s="65" t="s">
        <v>39</v>
      </c>
      <c r="F656" s="65" t="s">
        <v>89</v>
      </c>
      <c r="G656" s="56">
        <v>1</v>
      </c>
      <c r="H656" s="65" t="s">
        <v>5</v>
      </c>
      <c r="I656" s="65" t="s">
        <v>145</v>
      </c>
      <c r="J656" s="65" t="s">
        <v>47</v>
      </c>
      <c r="K656" s="8">
        <f>3574.2+510</f>
        <v>4084.2</v>
      </c>
    </row>
    <row r="657" spans="1:11" s="3" customFormat="1" ht="31.5" customHeight="1" x14ac:dyDescent="0.25">
      <c r="A657" s="139"/>
      <c r="B657" s="7" t="s">
        <v>72</v>
      </c>
      <c r="C657" s="56">
        <v>921</v>
      </c>
      <c r="D657" s="65" t="s">
        <v>2</v>
      </c>
      <c r="E657" s="65" t="s">
        <v>39</v>
      </c>
      <c r="F657" s="65" t="s">
        <v>89</v>
      </c>
      <c r="G657" s="56">
        <v>1</v>
      </c>
      <c r="H657" s="65" t="s">
        <v>5</v>
      </c>
      <c r="I657" s="65" t="s">
        <v>145</v>
      </c>
      <c r="J657" s="65" t="s">
        <v>52</v>
      </c>
      <c r="K657" s="8"/>
    </row>
    <row r="658" spans="1:11" s="3" customFormat="1" ht="18" customHeight="1" x14ac:dyDescent="0.25">
      <c r="A658" s="139"/>
      <c r="B658" s="7" t="s">
        <v>48</v>
      </c>
      <c r="C658" s="56">
        <v>921</v>
      </c>
      <c r="D658" s="65" t="s">
        <v>2</v>
      </c>
      <c r="E658" s="65" t="s">
        <v>39</v>
      </c>
      <c r="F658" s="65" t="s">
        <v>89</v>
      </c>
      <c r="G658" s="56">
        <v>1</v>
      </c>
      <c r="H658" s="65" t="s">
        <v>5</v>
      </c>
      <c r="I658" s="65" t="s">
        <v>145</v>
      </c>
      <c r="J658" s="65" t="s">
        <v>49</v>
      </c>
      <c r="K658" s="8"/>
    </row>
    <row r="659" spans="1:11" s="3" customFormat="1" ht="31.5" customHeight="1" x14ac:dyDescent="0.25">
      <c r="A659" s="139"/>
      <c r="B659" s="34" t="s">
        <v>214</v>
      </c>
      <c r="C659" s="56">
        <v>921</v>
      </c>
      <c r="D659" s="65" t="s">
        <v>2</v>
      </c>
      <c r="E659" s="65" t="s">
        <v>39</v>
      </c>
      <c r="F659" s="4" t="s">
        <v>89</v>
      </c>
      <c r="G659" s="4" t="s">
        <v>87</v>
      </c>
      <c r="H659" s="4" t="s">
        <v>6</v>
      </c>
      <c r="I659" s="4"/>
      <c r="J659" s="4"/>
      <c r="K659" s="8">
        <f>K660</f>
        <v>91.4</v>
      </c>
    </row>
    <row r="660" spans="1:11" s="3" customFormat="1" ht="46.95" customHeight="1" x14ac:dyDescent="0.25">
      <c r="A660" s="139"/>
      <c r="B660" s="7" t="s">
        <v>302</v>
      </c>
      <c r="C660" s="56">
        <v>921</v>
      </c>
      <c r="D660" s="65" t="s">
        <v>2</v>
      </c>
      <c r="E660" s="65" t="s">
        <v>39</v>
      </c>
      <c r="F660" s="4" t="s">
        <v>89</v>
      </c>
      <c r="G660" s="4" t="s">
        <v>87</v>
      </c>
      <c r="H660" s="4" t="s">
        <v>6</v>
      </c>
      <c r="I660" s="4" t="s">
        <v>276</v>
      </c>
      <c r="J660" s="4"/>
      <c r="K660" s="8">
        <f>K661</f>
        <v>91.4</v>
      </c>
    </row>
    <row r="661" spans="1:11" s="3" customFormat="1" ht="31.5" customHeight="1" x14ac:dyDescent="0.25">
      <c r="A661" s="139"/>
      <c r="B661" s="7" t="s">
        <v>120</v>
      </c>
      <c r="C661" s="56">
        <v>921</v>
      </c>
      <c r="D661" s="65" t="s">
        <v>2</v>
      </c>
      <c r="E661" s="65" t="s">
        <v>39</v>
      </c>
      <c r="F661" s="4" t="s">
        <v>89</v>
      </c>
      <c r="G661" s="4" t="s">
        <v>87</v>
      </c>
      <c r="H661" s="4" t="s">
        <v>6</v>
      </c>
      <c r="I661" s="4" t="s">
        <v>276</v>
      </c>
      <c r="J661" s="4" t="s">
        <v>47</v>
      </c>
      <c r="K661" s="8">
        <v>91.4</v>
      </c>
    </row>
    <row r="662" spans="1:11" s="3" customFormat="1" ht="18" customHeight="1" x14ac:dyDescent="0.25">
      <c r="A662" s="139"/>
      <c r="B662" s="7" t="s">
        <v>18</v>
      </c>
      <c r="C662" s="56">
        <v>921</v>
      </c>
      <c r="D662" s="4" t="s">
        <v>8</v>
      </c>
      <c r="E662" s="4"/>
      <c r="F662" s="4"/>
      <c r="G662" s="4"/>
      <c r="H662" s="4"/>
      <c r="I662" s="4"/>
      <c r="J662" s="4"/>
      <c r="K662" s="8">
        <f t="shared" ref="K662:K667" si="29">SUM(K663)</f>
        <v>21</v>
      </c>
    </row>
    <row r="663" spans="1:11" s="3" customFormat="1" ht="19.5" customHeight="1" x14ac:dyDescent="0.25">
      <c r="A663" s="139"/>
      <c r="B663" s="7" t="s">
        <v>231</v>
      </c>
      <c r="C663" s="56">
        <v>921</v>
      </c>
      <c r="D663" s="4" t="s">
        <v>8</v>
      </c>
      <c r="E663" s="4" t="s">
        <v>7</v>
      </c>
      <c r="F663" s="4"/>
      <c r="G663" s="4"/>
      <c r="H663" s="4"/>
      <c r="I663" s="4"/>
      <c r="J663" s="65"/>
      <c r="K663" s="8">
        <f t="shared" si="29"/>
        <v>21</v>
      </c>
    </row>
    <row r="664" spans="1:11" s="3" customFormat="1" ht="16.5" customHeight="1" x14ac:dyDescent="0.25">
      <c r="A664" s="139"/>
      <c r="B664" s="34" t="s">
        <v>162</v>
      </c>
      <c r="C664" s="56">
        <v>921</v>
      </c>
      <c r="D664" s="4" t="s">
        <v>8</v>
      </c>
      <c r="E664" s="4" t="s">
        <v>7</v>
      </c>
      <c r="F664" s="4" t="s">
        <v>89</v>
      </c>
      <c r="G664" s="4"/>
      <c r="H664" s="4"/>
      <c r="I664" s="4"/>
      <c r="J664" s="65"/>
      <c r="K664" s="8">
        <f t="shared" si="29"/>
        <v>21</v>
      </c>
    </row>
    <row r="665" spans="1:11" s="3" customFormat="1" ht="47.25" customHeight="1" x14ac:dyDescent="0.25">
      <c r="A665" s="139"/>
      <c r="B665" s="34" t="s">
        <v>516</v>
      </c>
      <c r="C665" s="56">
        <v>921</v>
      </c>
      <c r="D665" s="4" t="s">
        <v>8</v>
      </c>
      <c r="E665" s="4" t="s">
        <v>7</v>
      </c>
      <c r="F665" s="4" t="s">
        <v>89</v>
      </c>
      <c r="G665" s="51">
        <v>1</v>
      </c>
      <c r="H665" s="4"/>
      <c r="I665" s="4"/>
      <c r="J665" s="4"/>
      <c r="K665" s="8">
        <f t="shared" si="29"/>
        <v>21</v>
      </c>
    </row>
    <row r="666" spans="1:11" s="3" customFormat="1" ht="47.25" customHeight="1" x14ac:dyDescent="0.25">
      <c r="A666" s="139"/>
      <c r="B666" s="34" t="s">
        <v>372</v>
      </c>
      <c r="C666" s="56">
        <v>921</v>
      </c>
      <c r="D666" s="4" t="s">
        <v>8</v>
      </c>
      <c r="E666" s="4" t="s">
        <v>7</v>
      </c>
      <c r="F666" s="4" t="s">
        <v>89</v>
      </c>
      <c r="G666" s="51">
        <v>1</v>
      </c>
      <c r="H666" s="4" t="s">
        <v>4</v>
      </c>
      <c r="I666" s="4"/>
      <c r="J666" s="4"/>
      <c r="K666" s="8">
        <f t="shared" si="29"/>
        <v>21</v>
      </c>
    </row>
    <row r="667" spans="1:11" s="3" customFormat="1" ht="18" customHeight="1" x14ac:dyDescent="0.25">
      <c r="A667" s="139"/>
      <c r="B667" s="7" t="s">
        <v>233</v>
      </c>
      <c r="C667" s="56">
        <v>921</v>
      </c>
      <c r="D667" s="4" t="s">
        <v>8</v>
      </c>
      <c r="E667" s="4" t="s">
        <v>7</v>
      </c>
      <c r="F667" s="4" t="s">
        <v>89</v>
      </c>
      <c r="G667" s="4" t="s">
        <v>87</v>
      </c>
      <c r="H667" s="4" t="s">
        <v>4</v>
      </c>
      <c r="I667" s="4" t="s">
        <v>232</v>
      </c>
      <c r="J667" s="65"/>
      <c r="K667" s="8">
        <f t="shared" si="29"/>
        <v>21</v>
      </c>
    </row>
    <row r="668" spans="1:11" s="3" customFormat="1" ht="31.5" customHeight="1" x14ac:dyDescent="0.25">
      <c r="A668" s="139"/>
      <c r="B668" s="7" t="s">
        <v>120</v>
      </c>
      <c r="C668" s="56">
        <v>921</v>
      </c>
      <c r="D668" s="4" t="s">
        <v>8</v>
      </c>
      <c r="E668" s="4" t="s">
        <v>7</v>
      </c>
      <c r="F668" s="4" t="s">
        <v>89</v>
      </c>
      <c r="G668" s="4" t="s">
        <v>87</v>
      </c>
      <c r="H668" s="4" t="s">
        <v>4</v>
      </c>
      <c r="I668" s="4" t="s">
        <v>232</v>
      </c>
      <c r="J668" s="65" t="s">
        <v>47</v>
      </c>
      <c r="K668" s="8">
        <v>21</v>
      </c>
    </row>
    <row r="669" spans="1:11" s="3" customFormat="1" ht="18" customHeight="1" x14ac:dyDescent="0.25">
      <c r="A669" s="139"/>
      <c r="B669" s="7" t="s">
        <v>20</v>
      </c>
      <c r="C669" s="56">
        <v>921</v>
      </c>
      <c r="D669" s="65" t="s">
        <v>21</v>
      </c>
      <c r="E669" s="65"/>
      <c r="F669" s="65"/>
      <c r="G669" s="56"/>
      <c r="H669" s="65"/>
      <c r="I669" s="65"/>
      <c r="J669" s="65"/>
      <c r="K669" s="8">
        <f t="shared" ref="K669:K672" si="30">SUM(K670)</f>
        <v>94433.8</v>
      </c>
    </row>
    <row r="670" spans="1:11" s="3" customFormat="1" ht="18" customHeight="1" x14ac:dyDescent="0.25">
      <c r="A670" s="139"/>
      <c r="B670" s="7" t="s">
        <v>29</v>
      </c>
      <c r="C670" s="56">
        <v>921</v>
      </c>
      <c r="D670" s="65" t="s">
        <v>21</v>
      </c>
      <c r="E670" s="65" t="s">
        <v>6</v>
      </c>
      <c r="F670" s="4"/>
      <c r="G670" s="4"/>
      <c r="H670" s="4"/>
      <c r="I670" s="4"/>
      <c r="J670" s="4"/>
      <c r="K670" s="8">
        <f>SUM(K671)</f>
        <v>94433.8</v>
      </c>
    </row>
    <row r="671" spans="1:11" s="3" customFormat="1" ht="19.5" customHeight="1" x14ac:dyDescent="0.25">
      <c r="A671" s="139"/>
      <c r="B671" s="34" t="s">
        <v>162</v>
      </c>
      <c r="C671" s="56">
        <v>921</v>
      </c>
      <c r="D671" s="65" t="s">
        <v>21</v>
      </c>
      <c r="E671" s="65" t="s">
        <v>6</v>
      </c>
      <c r="F671" s="4" t="s">
        <v>89</v>
      </c>
      <c r="G671" s="4"/>
      <c r="H671" s="4"/>
      <c r="I671" s="4"/>
      <c r="J671" s="4"/>
      <c r="K671" s="8">
        <f>SUM(K672)</f>
        <v>94433.8</v>
      </c>
    </row>
    <row r="672" spans="1:11" s="3" customFormat="1" ht="47.25" customHeight="1" x14ac:dyDescent="0.25">
      <c r="A672" s="139"/>
      <c r="B672" s="34" t="s">
        <v>366</v>
      </c>
      <c r="C672" s="56">
        <v>921</v>
      </c>
      <c r="D672" s="65" t="s">
        <v>21</v>
      </c>
      <c r="E672" s="65" t="s">
        <v>6</v>
      </c>
      <c r="F672" s="4" t="s">
        <v>89</v>
      </c>
      <c r="G672" s="4" t="s">
        <v>87</v>
      </c>
      <c r="H672" s="4"/>
      <c r="I672" s="4"/>
      <c r="J672" s="4"/>
      <c r="K672" s="8">
        <f t="shared" si="30"/>
        <v>94433.8</v>
      </c>
    </row>
    <row r="673" spans="1:11" s="3" customFormat="1" ht="31.5" customHeight="1" x14ac:dyDescent="0.25">
      <c r="A673" s="139"/>
      <c r="B673" s="34" t="s">
        <v>214</v>
      </c>
      <c r="C673" s="56">
        <v>921</v>
      </c>
      <c r="D673" s="65" t="s">
        <v>21</v>
      </c>
      <c r="E673" s="65" t="s">
        <v>6</v>
      </c>
      <c r="F673" s="4" t="s">
        <v>89</v>
      </c>
      <c r="G673" s="4" t="s">
        <v>87</v>
      </c>
      <c r="H673" s="4" t="s">
        <v>6</v>
      </c>
      <c r="I673" s="4"/>
      <c r="J673" s="4"/>
      <c r="K673" s="8">
        <f>SUM(K674+K677)</f>
        <v>94433.8</v>
      </c>
    </row>
    <row r="674" spans="1:11" s="3" customFormat="1" ht="52.2" customHeight="1" x14ac:dyDescent="0.25">
      <c r="A674" s="139"/>
      <c r="B674" s="7" t="s">
        <v>302</v>
      </c>
      <c r="C674" s="56">
        <v>921</v>
      </c>
      <c r="D674" s="65" t="s">
        <v>21</v>
      </c>
      <c r="E674" s="65" t="s">
        <v>6</v>
      </c>
      <c r="F674" s="4" t="s">
        <v>89</v>
      </c>
      <c r="G674" s="4" t="s">
        <v>87</v>
      </c>
      <c r="H674" s="4" t="s">
        <v>6</v>
      </c>
      <c r="I674" s="4" t="s">
        <v>276</v>
      </c>
      <c r="J674" s="4"/>
      <c r="K674" s="8">
        <f>SUM(K675:K676)</f>
        <v>81842.600000000006</v>
      </c>
    </row>
    <row r="675" spans="1:11" s="3" customFormat="1" ht="31.5" customHeight="1" x14ac:dyDescent="0.25">
      <c r="A675" s="139"/>
      <c r="B675" s="7" t="s">
        <v>120</v>
      </c>
      <c r="C675" s="56">
        <v>921</v>
      </c>
      <c r="D675" s="65" t="s">
        <v>21</v>
      </c>
      <c r="E675" s="65" t="s">
        <v>6</v>
      </c>
      <c r="F675" s="4" t="s">
        <v>89</v>
      </c>
      <c r="G675" s="4" t="s">
        <v>87</v>
      </c>
      <c r="H675" s="4" t="s">
        <v>6</v>
      </c>
      <c r="I675" s="4" t="s">
        <v>276</v>
      </c>
      <c r="J675" s="4" t="s">
        <v>47</v>
      </c>
      <c r="K675" s="8"/>
    </row>
    <row r="676" spans="1:11" s="3" customFormat="1" ht="31.5" customHeight="1" x14ac:dyDescent="0.25">
      <c r="A676" s="139"/>
      <c r="B676" s="7" t="s">
        <v>72</v>
      </c>
      <c r="C676" s="56">
        <v>921</v>
      </c>
      <c r="D676" s="65" t="s">
        <v>21</v>
      </c>
      <c r="E676" s="65" t="s">
        <v>6</v>
      </c>
      <c r="F676" s="4" t="s">
        <v>89</v>
      </c>
      <c r="G676" s="4" t="s">
        <v>87</v>
      </c>
      <c r="H676" s="4" t="s">
        <v>6</v>
      </c>
      <c r="I676" s="4" t="s">
        <v>276</v>
      </c>
      <c r="J676" s="4" t="s">
        <v>52</v>
      </c>
      <c r="K676" s="8">
        <v>81842.600000000006</v>
      </c>
    </row>
    <row r="677" spans="1:11" s="3" customFormat="1" ht="53.4" customHeight="1" x14ac:dyDescent="0.25">
      <c r="A677" s="43"/>
      <c r="B677" s="7" t="s">
        <v>302</v>
      </c>
      <c r="C677" s="56">
        <v>921</v>
      </c>
      <c r="D677" s="65" t="s">
        <v>21</v>
      </c>
      <c r="E677" s="65" t="s">
        <v>6</v>
      </c>
      <c r="F677" s="4" t="s">
        <v>89</v>
      </c>
      <c r="G677" s="4" t="s">
        <v>87</v>
      </c>
      <c r="H677" s="4" t="s">
        <v>6</v>
      </c>
      <c r="I677" s="4" t="s">
        <v>418</v>
      </c>
      <c r="J677" s="4"/>
      <c r="K677" s="8">
        <f>SUM(K678)</f>
        <v>12591.2</v>
      </c>
    </row>
    <row r="678" spans="1:11" s="3" customFormat="1" ht="31.5" customHeight="1" x14ac:dyDescent="0.25">
      <c r="A678" s="43"/>
      <c r="B678" s="7" t="s">
        <v>72</v>
      </c>
      <c r="C678" s="56">
        <v>921</v>
      </c>
      <c r="D678" s="65" t="s">
        <v>21</v>
      </c>
      <c r="E678" s="65" t="s">
        <v>6</v>
      </c>
      <c r="F678" s="4" t="s">
        <v>89</v>
      </c>
      <c r="G678" s="4" t="s">
        <v>87</v>
      </c>
      <c r="H678" s="4" t="s">
        <v>6</v>
      </c>
      <c r="I678" s="4" t="s">
        <v>418</v>
      </c>
      <c r="J678" s="4" t="s">
        <v>52</v>
      </c>
      <c r="K678" s="8">
        <v>12591.2</v>
      </c>
    </row>
    <row r="679" spans="1:11" s="3" customFormat="1" ht="31.5" customHeight="1" x14ac:dyDescent="0.25">
      <c r="A679" s="138">
        <v>8</v>
      </c>
      <c r="B679" s="7" t="s">
        <v>373</v>
      </c>
      <c r="C679" s="56">
        <v>923</v>
      </c>
      <c r="D679" s="65"/>
      <c r="E679" s="65"/>
      <c r="F679" s="4"/>
      <c r="G679" s="4"/>
      <c r="H679" s="4"/>
      <c r="I679" s="4"/>
      <c r="J679" s="65"/>
      <c r="K679" s="8">
        <f>K680+K761+K768</f>
        <v>292012.90000000002</v>
      </c>
    </row>
    <row r="680" spans="1:11" s="3" customFormat="1" ht="18" customHeight="1" x14ac:dyDescent="0.25">
      <c r="A680" s="139"/>
      <c r="B680" s="7" t="s">
        <v>40</v>
      </c>
      <c r="C680" s="56">
        <v>923</v>
      </c>
      <c r="D680" s="65" t="s">
        <v>7</v>
      </c>
      <c r="E680" s="65"/>
      <c r="F680" s="4"/>
      <c r="G680" s="4"/>
      <c r="H680" s="4"/>
      <c r="I680" s="4"/>
      <c r="J680" s="65"/>
      <c r="K680" s="8">
        <f>K681+K716+K691</f>
        <v>292012.90000000002</v>
      </c>
    </row>
    <row r="681" spans="1:11" s="3" customFormat="1" ht="18" customHeight="1" x14ac:dyDescent="0.25">
      <c r="A681" s="139"/>
      <c r="B681" s="7" t="s">
        <v>257</v>
      </c>
      <c r="C681" s="56">
        <v>923</v>
      </c>
      <c r="D681" s="65" t="s">
        <v>7</v>
      </c>
      <c r="E681" s="65" t="s">
        <v>4</v>
      </c>
      <c r="F681" s="4"/>
      <c r="G681" s="4"/>
      <c r="H681" s="4"/>
      <c r="I681" s="4"/>
      <c r="J681" s="65"/>
      <c r="K681" s="8">
        <f>K682</f>
        <v>0</v>
      </c>
    </row>
    <row r="682" spans="1:11" s="3" customFormat="1" ht="18" customHeight="1" x14ac:dyDescent="0.25">
      <c r="A682" s="139"/>
      <c r="B682" s="7" t="s">
        <v>533</v>
      </c>
      <c r="C682" s="56">
        <v>923</v>
      </c>
      <c r="D682" s="65" t="s">
        <v>7</v>
      </c>
      <c r="E682" s="65" t="s">
        <v>4</v>
      </c>
      <c r="F682" s="4" t="s">
        <v>30</v>
      </c>
      <c r="G682" s="4"/>
      <c r="H682" s="4"/>
      <c r="I682" s="4"/>
      <c r="J682" s="65"/>
      <c r="K682" s="8">
        <f>K683+K687</f>
        <v>0</v>
      </c>
    </row>
    <row r="683" spans="1:11" s="3" customFormat="1" ht="31.5" customHeight="1" x14ac:dyDescent="0.25">
      <c r="A683" s="139"/>
      <c r="B683" s="7" t="s">
        <v>583</v>
      </c>
      <c r="C683" s="56">
        <v>923</v>
      </c>
      <c r="D683" s="65" t="s">
        <v>7</v>
      </c>
      <c r="E683" s="65" t="s">
        <v>4</v>
      </c>
      <c r="F683" s="4" t="s">
        <v>30</v>
      </c>
      <c r="G683" s="4" t="s">
        <v>87</v>
      </c>
      <c r="H683" s="4"/>
      <c r="I683" s="4"/>
      <c r="J683" s="65"/>
      <c r="K683" s="8">
        <f>K684</f>
        <v>0</v>
      </c>
    </row>
    <row r="684" spans="1:11" s="3" customFormat="1" ht="47.25" customHeight="1" x14ac:dyDescent="0.25">
      <c r="A684" s="139"/>
      <c r="B684" s="7" t="s">
        <v>381</v>
      </c>
      <c r="C684" s="56">
        <v>923</v>
      </c>
      <c r="D684" s="65" t="s">
        <v>7</v>
      </c>
      <c r="E684" s="65" t="s">
        <v>4</v>
      </c>
      <c r="F684" s="4" t="s">
        <v>30</v>
      </c>
      <c r="G684" s="4" t="s">
        <v>87</v>
      </c>
      <c r="H684" s="4" t="s">
        <v>2</v>
      </c>
      <c r="I684" s="4"/>
      <c r="J684" s="65"/>
      <c r="K684" s="8">
        <f>K685</f>
        <v>0</v>
      </c>
    </row>
    <row r="685" spans="1:11" s="3" customFormat="1" ht="31.5" customHeight="1" x14ac:dyDescent="0.25">
      <c r="A685" s="139"/>
      <c r="B685" s="7" t="s">
        <v>550</v>
      </c>
      <c r="C685" s="56">
        <v>923</v>
      </c>
      <c r="D685" s="65" t="s">
        <v>7</v>
      </c>
      <c r="E685" s="65" t="s">
        <v>4</v>
      </c>
      <c r="F685" s="4" t="s">
        <v>30</v>
      </c>
      <c r="G685" s="4" t="s">
        <v>87</v>
      </c>
      <c r="H685" s="4" t="s">
        <v>2</v>
      </c>
      <c r="I685" s="4" t="s">
        <v>549</v>
      </c>
      <c r="J685" s="65"/>
      <c r="K685" s="8">
        <f>K686</f>
        <v>0</v>
      </c>
    </row>
    <row r="686" spans="1:11" s="3" customFormat="1" ht="18" customHeight="1" x14ac:dyDescent="0.25">
      <c r="A686" s="139"/>
      <c r="B686" s="7" t="s">
        <v>48</v>
      </c>
      <c r="C686" s="56">
        <v>923</v>
      </c>
      <c r="D686" s="65" t="s">
        <v>7</v>
      </c>
      <c r="E686" s="65" t="s">
        <v>4</v>
      </c>
      <c r="F686" s="4" t="s">
        <v>30</v>
      </c>
      <c r="G686" s="4" t="s">
        <v>87</v>
      </c>
      <c r="H686" s="4" t="s">
        <v>2</v>
      </c>
      <c r="I686" s="4" t="s">
        <v>549</v>
      </c>
      <c r="J686" s="65" t="s">
        <v>49</v>
      </c>
      <c r="K686" s="8"/>
    </row>
    <row r="687" spans="1:11" s="3" customFormat="1" ht="18" customHeight="1" x14ac:dyDescent="0.25">
      <c r="A687" s="139"/>
      <c r="B687" s="7" t="s">
        <v>496</v>
      </c>
      <c r="C687" s="56">
        <v>923</v>
      </c>
      <c r="D687" s="65" t="s">
        <v>7</v>
      </c>
      <c r="E687" s="65" t="s">
        <v>4</v>
      </c>
      <c r="F687" s="4" t="s">
        <v>30</v>
      </c>
      <c r="G687" s="4" t="s">
        <v>125</v>
      </c>
      <c r="H687" s="4"/>
      <c r="I687" s="4"/>
      <c r="J687" s="65"/>
      <c r="K687" s="8">
        <f>K688</f>
        <v>0</v>
      </c>
    </row>
    <row r="688" spans="1:11" s="3" customFormat="1" ht="18" customHeight="1" x14ac:dyDescent="0.25">
      <c r="A688" s="139"/>
      <c r="B688" s="7" t="s">
        <v>454</v>
      </c>
      <c r="C688" s="56">
        <v>923</v>
      </c>
      <c r="D688" s="65" t="s">
        <v>7</v>
      </c>
      <c r="E688" s="65" t="s">
        <v>4</v>
      </c>
      <c r="F688" s="4" t="s">
        <v>30</v>
      </c>
      <c r="G688" s="4" t="s">
        <v>125</v>
      </c>
      <c r="H688" s="4" t="s">
        <v>2</v>
      </c>
      <c r="I688" s="4"/>
      <c r="J688" s="65"/>
      <c r="K688" s="8">
        <f>K689</f>
        <v>0</v>
      </c>
    </row>
    <row r="689" spans="1:11" s="3" customFormat="1" ht="18" customHeight="1" x14ac:dyDescent="0.25">
      <c r="A689" s="139"/>
      <c r="B689" s="7" t="s">
        <v>645</v>
      </c>
      <c r="C689" s="56">
        <v>923</v>
      </c>
      <c r="D689" s="65" t="s">
        <v>7</v>
      </c>
      <c r="E689" s="65" t="s">
        <v>4</v>
      </c>
      <c r="F689" s="4" t="s">
        <v>30</v>
      </c>
      <c r="G689" s="4" t="s">
        <v>125</v>
      </c>
      <c r="H689" s="4" t="s">
        <v>2</v>
      </c>
      <c r="I689" s="4" t="s">
        <v>646</v>
      </c>
      <c r="J689" s="65"/>
      <c r="K689" s="8">
        <f>K690</f>
        <v>0</v>
      </c>
    </row>
    <row r="690" spans="1:11" s="3" customFormat="1" ht="18" customHeight="1" x14ac:dyDescent="0.25">
      <c r="A690" s="139"/>
      <c r="B690" s="7" t="s">
        <v>48</v>
      </c>
      <c r="C690" s="56">
        <v>923</v>
      </c>
      <c r="D690" s="65" t="s">
        <v>7</v>
      </c>
      <c r="E690" s="65" t="s">
        <v>4</v>
      </c>
      <c r="F690" s="4" t="s">
        <v>30</v>
      </c>
      <c r="G690" s="4" t="s">
        <v>125</v>
      </c>
      <c r="H690" s="4" t="s">
        <v>2</v>
      </c>
      <c r="I690" s="4" t="s">
        <v>646</v>
      </c>
      <c r="J690" s="65" t="s">
        <v>49</v>
      </c>
      <c r="K690" s="8"/>
    </row>
    <row r="691" spans="1:11" s="3" customFormat="1" ht="18" customHeight="1" x14ac:dyDescent="0.25">
      <c r="A691" s="139"/>
      <c r="B691" s="53" t="s">
        <v>463</v>
      </c>
      <c r="C691" s="56">
        <v>923</v>
      </c>
      <c r="D691" s="65" t="s">
        <v>7</v>
      </c>
      <c r="E691" s="65" t="s">
        <v>5</v>
      </c>
      <c r="F691" s="4"/>
      <c r="G691" s="51"/>
      <c r="H691" s="4"/>
      <c r="I691" s="4"/>
      <c r="J691" s="65"/>
      <c r="K691" s="8">
        <f>SUM(K692)</f>
        <v>148043</v>
      </c>
    </row>
    <row r="692" spans="1:11" s="3" customFormat="1" ht="18" customHeight="1" x14ac:dyDescent="0.25">
      <c r="A692" s="139"/>
      <c r="B692" s="7" t="s">
        <v>533</v>
      </c>
      <c r="C692" s="56">
        <v>923</v>
      </c>
      <c r="D692" s="65" t="s">
        <v>7</v>
      </c>
      <c r="E692" s="65" t="s">
        <v>5</v>
      </c>
      <c r="F692" s="4" t="s">
        <v>30</v>
      </c>
      <c r="G692" s="51"/>
      <c r="H692" s="4"/>
      <c r="I692" s="4"/>
      <c r="J692" s="65"/>
      <c r="K692" s="8">
        <f>K693</f>
        <v>148043</v>
      </c>
    </row>
    <row r="693" spans="1:11" s="3" customFormat="1" ht="18" customHeight="1" x14ac:dyDescent="0.25">
      <c r="A693" s="139"/>
      <c r="B693" s="37" t="s">
        <v>495</v>
      </c>
      <c r="C693" s="56">
        <v>923</v>
      </c>
      <c r="D693" s="65" t="s">
        <v>7</v>
      </c>
      <c r="E693" s="65" t="s">
        <v>5</v>
      </c>
      <c r="F693" s="4" t="s">
        <v>30</v>
      </c>
      <c r="G693" s="4" t="s">
        <v>114</v>
      </c>
      <c r="H693" s="4"/>
      <c r="I693" s="4"/>
      <c r="J693" s="65"/>
      <c r="K693" s="8">
        <f>SUM(K694+K713)</f>
        <v>148043</v>
      </c>
    </row>
    <row r="694" spans="1:11" s="3" customFormat="1" ht="31.5" customHeight="1" x14ac:dyDescent="0.25">
      <c r="A694" s="139"/>
      <c r="B694" s="37" t="s">
        <v>451</v>
      </c>
      <c r="C694" s="56">
        <v>923</v>
      </c>
      <c r="D694" s="65" t="s">
        <v>7</v>
      </c>
      <c r="E694" s="65" t="s">
        <v>5</v>
      </c>
      <c r="F694" s="4" t="s">
        <v>30</v>
      </c>
      <c r="G694" s="4" t="s">
        <v>114</v>
      </c>
      <c r="H694" s="4" t="s">
        <v>2</v>
      </c>
      <c r="I694" s="4"/>
      <c r="J694" s="65"/>
      <c r="K694" s="8">
        <f>SUM(K704+K695+K697+K699+K701+K707+K709+K711)</f>
        <v>36274.1</v>
      </c>
    </row>
    <row r="695" spans="1:11" s="3" customFormat="1" ht="18" customHeight="1" x14ac:dyDescent="0.25">
      <c r="A695" s="139"/>
      <c r="B695" s="37" t="s">
        <v>539</v>
      </c>
      <c r="C695" s="56">
        <v>923</v>
      </c>
      <c r="D695" s="65" t="s">
        <v>7</v>
      </c>
      <c r="E695" s="65" t="s">
        <v>5</v>
      </c>
      <c r="F695" s="4" t="s">
        <v>30</v>
      </c>
      <c r="G695" s="4" t="s">
        <v>114</v>
      </c>
      <c r="H695" s="4" t="s">
        <v>2</v>
      </c>
      <c r="I695" s="4" t="s">
        <v>546</v>
      </c>
      <c r="J695" s="65"/>
      <c r="K695" s="8">
        <f>K696</f>
        <v>3305.3999999999996</v>
      </c>
    </row>
    <row r="696" spans="1:11" s="3" customFormat="1" ht="31.5" customHeight="1" x14ac:dyDescent="0.25">
      <c r="A696" s="139"/>
      <c r="B696" s="40" t="s">
        <v>120</v>
      </c>
      <c r="C696" s="56">
        <v>923</v>
      </c>
      <c r="D696" s="65" t="s">
        <v>7</v>
      </c>
      <c r="E696" s="65" t="s">
        <v>5</v>
      </c>
      <c r="F696" s="4" t="s">
        <v>30</v>
      </c>
      <c r="G696" s="4" t="s">
        <v>114</v>
      </c>
      <c r="H696" s="4" t="s">
        <v>2</v>
      </c>
      <c r="I696" s="4" t="s">
        <v>546</v>
      </c>
      <c r="J696" s="65" t="s">
        <v>47</v>
      </c>
      <c r="K696" s="93">
        <f>1000+1000+1000+1000+1000+1000-694.6-2000</f>
        <v>3305.3999999999996</v>
      </c>
    </row>
    <row r="697" spans="1:11" s="3" customFormat="1" ht="31.5" customHeight="1" x14ac:dyDescent="0.25">
      <c r="A697" s="139"/>
      <c r="B697" s="37" t="s">
        <v>548</v>
      </c>
      <c r="C697" s="56">
        <v>923</v>
      </c>
      <c r="D697" s="65" t="s">
        <v>7</v>
      </c>
      <c r="E697" s="65" t="s">
        <v>5</v>
      </c>
      <c r="F697" s="4" t="s">
        <v>30</v>
      </c>
      <c r="G697" s="4" t="s">
        <v>114</v>
      </c>
      <c r="H697" s="4" t="s">
        <v>2</v>
      </c>
      <c r="I697" s="4" t="s">
        <v>547</v>
      </c>
      <c r="J697" s="65"/>
      <c r="K697" s="8">
        <f>K698</f>
        <v>1500</v>
      </c>
    </row>
    <row r="698" spans="1:11" s="3" customFormat="1" ht="31.5" customHeight="1" x14ac:dyDescent="0.25">
      <c r="A698" s="139"/>
      <c r="B698" s="40" t="s">
        <v>120</v>
      </c>
      <c r="C698" s="56">
        <v>923</v>
      </c>
      <c r="D698" s="65" t="s">
        <v>7</v>
      </c>
      <c r="E698" s="65" t="s">
        <v>5</v>
      </c>
      <c r="F698" s="4" t="s">
        <v>30</v>
      </c>
      <c r="G698" s="4" t="s">
        <v>114</v>
      </c>
      <c r="H698" s="4" t="s">
        <v>2</v>
      </c>
      <c r="I698" s="4" t="s">
        <v>547</v>
      </c>
      <c r="J698" s="65" t="s">
        <v>47</v>
      </c>
      <c r="K698" s="8">
        <f>500+500+500</f>
        <v>1500</v>
      </c>
    </row>
    <row r="699" spans="1:11" s="3" customFormat="1" ht="18" customHeight="1" x14ac:dyDescent="0.25">
      <c r="A699" s="139"/>
      <c r="B699" s="40" t="s">
        <v>557</v>
      </c>
      <c r="C699" s="56">
        <v>923</v>
      </c>
      <c r="D699" s="65" t="s">
        <v>7</v>
      </c>
      <c r="E699" s="65" t="s">
        <v>5</v>
      </c>
      <c r="F699" s="4" t="s">
        <v>30</v>
      </c>
      <c r="G699" s="4" t="s">
        <v>114</v>
      </c>
      <c r="H699" s="4" t="s">
        <v>2</v>
      </c>
      <c r="I699" s="4" t="s">
        <v>556</v>
      </c>
      <c r="J699" s="65"/>
      <c r="K699" s="8">
        <f>K700</f>
        <v>1500</v>
      </c>
    </row>
    <row r="700" spans="1:11" s="3" customFormat="1" ht="31.5" customHeight="1" x14ac:dyDescent="0.25">
      <c r="A700" s="139"/>
      <c r="B700" s="40" t="s">
        <v>120</v>
      </c>
      <c r="C700" s="56">
        <v>923</v>
      </c>
      <c r="D700" s="65" t="s">
        <v>7</v>
      </c>
      <c r="E700" s="65" t="s">
        <v>5</v>
      </c>
      <c r="F700" s="4" t="s">
        <v>30</v>
      </c>
      <c r="G700" s="4" t="s">
        <v>114</v>
      </c>
      <c r="H700" s="4" t="s">
        <v>2</v>
      </c>
      <c r="I700" s="4" t="s">
        <v>556</v>
      </c>
      <c r="J700" s="65" t="s">
        <v>47</v>
      </c>
      <c r="K700" s="8">
        <f>500+500+500</f>
        <v>1500</v>
      </c>
    </row>
    <row r="701" spans="1:11" s="3" customFormat="1" ht="18" customHeight="1" x14ac:dyDescent="0.25">
      <c r="A701" s="139"/>
      <c r="B701" s="37" t="s">
        <v>535</v>
      </c>
      <c r="C701" s="56">
        <v>923</v>
      </c>
      <c r="D701" s="65" t="s">
        <v>7</v>
      </c>
      <c r="E701" s="65" t="s">
        <v>5</v>
      </c>
      <c r="F701" s="4" t="s">
        <v>30</v>
      </c>
      <c r="G701" s="4" t="s">
        <v>114</v>
      </c>
      <c r="H701" s="4" t="s">
        <v>2</v>
      </c>
      <c r="I701" s="4" t="s">
        <v>532</v>
      </c>
      <c r="J701" s="65"/>
      <c r="K701" s="8">
        <f>K702+K703</f>
        <v>28368.7</v>
      </c>
    </row>
    <row r="702" spans="1:11" s="3" customFormat="1" ht="31.5" customHeight="1" x14ac:dyDescent="0.25">
      <c r="A702" s="139"/>
      <c r="B702" s="40" t="s">
        <v>120</v>
      </c>
      <c r="C702" s="56">
        <v>923</v>
      </c>
      <c r="D702" s="65" t="s">
        <v>7</v>
      </c>
      <c r="E702" s="65" t="s">
        <v>5</v>
      </c>
      <c r="F702" s="4" t="s">
        <v>30</v>
      </c>
      <c r="G702" s="4" t="s">
        <v>114</v>
      </c>
      <c r="H702" s="4" t="s">
        <v>2</v>
      </c>
      <c r="I702" s="4" t="s">
        <v>532</v>
      </c>
      <c r="J702" s="65" t="s">
        <v>47</v>
      </c>
      <c r="K702" s="93">
        <f>32613.4-4244.7</f>
        <v>28368.7</v>
      </c>
    </row>
    <row r="703" spans="1:11" s="3" customFormat="1" ht="31.5" customHeight="1" x14ac:dyDescent="0.25">
      <c r="A703" s="139"/>
      <c r="B703" s="40" t="s">
        <v>72</v>
      </c>
      <c r="C703" s="56">
        <v>923</v>
      </c>
      <c r="D703" s="65" t="s">
        <v>7</v>
      </c>
      <c r="E703" s="65" t="s">
        <v>5</v>
      </c>
      <c r="F703" s="4" t="s">
        <v>30</v>
      </c>
      <c r="G703" s="4" t="s">
        <v>114</v>
      </c>
      <c r="H703" s="4" t="s">
        <v>2</v>
      </c>
      <c r="I703" s="4" t="s">
        <v>532</v>
      </c>
      <c r="J703" s="65" t="s">
        <v>52</v>
      </c>
      <c r="K703" s="8"/>
    </row>
    <row r="704" spans="1:11" s="3" customFormat="1" ht="18" customHeight="1" x14ac:dyDescent="0.25">
      <c r="A704" s="139"/>
      <c r="B704" s="37" t="s">
        <v>676</v>
      </c>
      <c r="C704" s="56">
        <v>923</v>
      </c>
      <c r="D704" s="65" t="s">
        <v>7</v>
      </c>
      <c r="E704" s="65" t="s">
        <v>5</v>
      </c>
      <c r="F704" s="4" t="s">
        <v>30</v>
      </c>
      <c r="G704" s="4" t="s">
        <v>114</v>
      </c>
      <c r="H704" s="4" t="s">
        <v>2</v>
      </c>
      <c r="I704" s="4"/>
      <c r="J704" s="65"/>
      <c r="K704" s="8">
        <f>SUM(K705:K706)</f>
        <v>1600</v>
      </c>
    </row>
    <row r="705" spans="1:11" s="3" customFormat="1" ht="31.5" customHeight="1" x14ac:dyDescent="0.25">
      <c r="A705" s="139"/>
      <c r="B705" s="40" t="s">
        <v>120</v>
      </c>
      <c r="C705" s="56">
        <v>923</v>
      </c>
      <c r="D705" s="65" t="s">
        <v>7</v>
      </c>
      <c r="E705" s="65" t="s">
        <v>5</v>
      </c>
      <c r="F705" s="92" t="s">
        <v>30</v>
      </c>
      <c r="G705" s="92" t="s">
        <v>114</v>
      </c>
      <c r="H705" s="92" t="s">
        <v>2</v>
      </c>
      <c r="I705" s="92"/>
      <c r="J705" s="91" t="s">
        <v>47</v>
      </c>
      <c r="K705" s="8">
        <v>1600</v>
      </c>
    </row>
    <row r="706" spans="1:11" s="3" customFormat="1" ht="18" customHeight="1" x14ac:dyDescent="0.25">
      <c r="A706" s="139"/>
      <c r="B706" s="40" t="s">
        <v>48</v>
      </c>
      <c r="C706" s="56">
        <v>923</v>
      </c>
      <c r="D706" s="65" t="s">
        <v>7</v>
      </c>
      <c r="E706" s="65" t="s">
        <v>5</v>
      </c>
      <c r="F706" s="4" t="s">
        <v>30</v>
      </c>
      <c r="G706" s="4" t="s">
        <v>114</v>
      </c>
      <c r="H706" s="4" t="s">
        <v>2</v>
      </c>
      <c r="I706" s="4" t="s">
        <v>452</v>
      </c>
      <c r="J706" s="65" t="s">
        <v>49</v>
      </c>
      <c r="K706" s="8"/>
    </row>
    <row r="707" spans="1:11" s="3" customFormat="1" ht="31.5" customHeight="1" x14ac:dyDescent="0.25">
      <c r="A707" s="139"/>
      <c r="B707" s="7" t="s">
        <v>604</v>
      </c>
      <c r="C707" s="56">
        <v>923</v>
      </c>
      <c r="D707" s="65" t="s">
        <v>7</v>
      </c>
      <c r="E707" s="65" t="s">
        <v>5</v>
      </c>
      <c r="F707" s="4" t="s">
        <v>30</v>
      </c>
      <c r="G707" s="4" t="s">
        <v>114</v>
      </c>
      <c r="H707" s="4" t="s">
        <v>2</v>
      </c>
      <c r="I707" s="4" t="s">
        <v>602</v>
      </c>
      <c r="J707" s="65"/>
      <c r="K707" s="8">
        <f>K708</f>
        <v>0</v>
      </c>
    </row>
    <row r="708" spans="1:11" s="3" customFormat="1" ht="31.5" customHeight="1" x14ac:dyDescent="0.25">
      <c r="A708" s="139"/>
      <c r="B708" s="7" t="s">
        <v>120</v>
      </c>
      <c r="C708" s="56">
        <v>923</v>
      </c>
      <c r="D708" s="65" t="s">
        <v>7</v>
      </c>
      <c r="E708" s="65" t="s">
        <v>5</v>
      </c>
      <c r="F708" s="4" t="s">
        <v>30</v>
      </c>
      <c r="G708" s="4" t="s">
        <v>114</v>
      </c>
      <c r="H708" s="4" t="s">
        <v>2</v>
      </c>
      <c r="I708" s="4" t="s">
        <v>602</v>
      </c>
      <c r="J708" s="65" t="s">
        <v>47</v>
      </c>
      <c r="K708" s="8"/>
    </row>
    <row r="709" spans="1:11" s="3" customFormat="1" ht="18" customHeight="1" x14ac:dyDescent="0.25">
      <c r="A709" s="139"/>
      <c r="B709" s="7" t="s">
        <v>605</v>
      </c>
      <c r="C709" s="56">
        <v>923</v>
      </c>
      <c r="D709" s="65" t="s">
        <v>7</v>
      </c>
      <c r="E709" s="65" t="s">
        <v>5</v>
      </c>
      <c r="F709" s="4" t="s">
        <v>30</v>
      </c>
      <c r="G709" s="4" t="s">
        <v>114</v>
      </c>
      <c r="H709" s="4" t="s">
        <v>2</v>
      </c>
      <c r="I709" s="4" t="s">
        <v>603</v>
      </c>
      <c r="J709" s="65"/>
      <c r="K709" s="8">
        <f>K710</f>
        <v>0</v>
      </c>
    </row>
    <row r="710" spans="1:11" s="3" customFormat="1" ht="31.5" customHeight="1" x14ac:dyDescent="0.25">
      <c r="A710" s="139"/>
      <c r="B710" s="7" t="s">
        <v>120</v>
      </c>
      <c r="C710" s="56">
        <v>923</v>
      </c>
      <c r="D710" s="65" t="s">
        <v>7</v>
      </c>
      <c r="E710" s="65" t="s">
        <v>5</v>
      </c>
      <c r="F710" s="4" t="s">
        <v>30</v>
      </c>
      <c r="G710" s="4" t="s">
        <v>114</v>
      </c>
      <c r="H710" s="4" t="s">
        <v>2</v>
      </c>
      <c r="I710" s="4" t="s">
        <v>603</v>
      </c>
      <c r="J710" s="65" t="s">
        <v>47</v>
      </c>
      <c r="K710" s="8"/>
    </row>
    <row r="711" spans="1:11" s="3" customFormat="1" ht="42" customHeight="1" x14ac:dyDescent="0.25">
      <c r="A711" s="139"/>
      <c r="B711" s="40" t="s">
        <v>638</v>
      </c>
      <c r="C711" s="56">
        <v>923</v>
      </c>
      <c r="D711" s="65" t="s">
        <v>7</v>
      </c>
      <c r="E711" s="65" t="s">
        <v>5</v>
      </c>
      <c r="F711" s="4" t="s">
        <v>30</v>
      </c>
      <c r="G711" s="4" t="s">
        <v>114</v>
      </c>
      <c r="H711" s="4" t="s">
        <v>2</v>
      </c>
      <c r="I711" s="4" t="s">
        <v>633</v>
      </c>
      <c r="J711" s="65"/>
      <c r="K711" s="8">
        <f>K712</f>
        <v>0</v>
      </c>
    </row>
    <row r="712" spans="1:11" s="3" customFormat="1" ht="31.5" customHeight="1" x14ac:dyDescent="0.25">
      <c r="A712" s="139"/>
      <c r="B712" s="7" t="s">
        <v>120</v>
      </c>
      <c r="C712" s="56">
        <v>923</v>
      </c>
      <c r="D712" s="65" t="s">
        <v>7</v>
      </c>
      <c r="E712" s="65" t="s">
        <v>5</v>
      </c>
      <c r="F712" s="4" t="s">
        <v>30</v>
      </c>
      <c r="G712" s="4" t="s">
        <v>114</v>
      </c>
      <c r="H712" s="4" t="s">
        <v>2</v>
      </c>
      <c r="I712" s="4" t="s">
        <v>633</v>
      </c>
      <c r="J712" s="65" t="s">
        <v>47</v>
      </c>
      <c r="K712" s="8"/>
    </row>
    <row r="713" spans="1:11" s="3" customFormat="1" ht="13.95" customHeight="1" x14ac:dyDescent="0.25">
      <c r="A713" s="139"/>
      <c r="B713" s="40" t="s">
        <v>146</v>
      </c>
      <c r="C713" s="56">
        <v>923</v>
      </c>
      <c r="D713" s="65" t="s">
        <v>7</v>
      </c>
      <c r="E713" s="65" t="s">
        <v>5</v>
      </c>
      <c r="F713" s="4" t="s">
        <v>30</v>
      </c>
      <c r="G713" s="4" t="s">
        <v>114</v>
      </c>
      <c r="H713" s="4" t="s">
        <v>4</v>
      </c>
      <c r="I713" s="4"/>
      <c r="J713" s="65"/>
      <c r="K713" s="8">
        <f>SUM(K715)</f>
        <v>111768.9</v>
      </c>
    </row>
    <row r="714" spans="1:11" s="3" customFormat="1" ht="46.2" customHeight="1" x14ac:dyDescent="0.25">
      <c r="A714" s="139"/>
      <c r="B714" s="50" t="s">
        <v>64</v>
      </c>
      <c r="C714" s="56">
        <v>923</v>
      </c>
      <c r="D714" s="65" t="s">
        <v>7</v>
      </c>
      <c r="E714" s="65" t="s">
        <v>5</v>
      </c>
      <c r="F714" s="4" t="s">
        <v>30</v>
      </c>
      <c r="G714" s="4" t="s">
        <v>114</v>
      </c>
      <c r="H714" s="4" t="s">
        <v>4</v>
      </c>
      <c r="I714" s="4" t="s">
        <v>82</v>
      </c>
      <c r="J714" s="65"/>
      <c r="K714" s="8">
        <f>SUM(K715)</f>
        <v>111768.9</v>
      </c>
    </row>
    <row r="715" spans="1:11" s="3" customFormat="1" ht="31.5" customHeight="1" x14ac:dyDescent="0.25">
      <c r="A715" s="139"/>
      <c r="B715" s="37" t="s">
        <v>118</v>
      </c>
      <c r="C715" s="56">
        <v>923</v>
      </c>
      <c r="D715" s="65" t="s">
        <v>7</v>
      </c>
      <c r="E715" s="65" t="s">
        <v>5</v>
      </c>
      <c r="F715" s="4" t="s">
        <v>30</v>
      </c>
      <c r="G715" s="4" t="s">
        <v>114</v>
      </c>
      <c r="H715" s="4" t="s">
        <v>4</v>
      </c>
      <c r="I715" s="4" t="s">
        <v>82</v>
      </c>
      <c r="J715" s="65" t="s">
        <v>57</v>
      </c>
      <c r="K715" s="8">
        <v>111768.9</v>
      </c>
    </row>
    <row r="716" spans="1:11" s="3" customFormat="1" ht="18" customHeight="1" x14ac:dyDescent="0.25">
      <c r="A716" s="139"/>
      <c r="B716" s="7" t="s">
        <v>143</v>
      </c>
      <c r="C716" s="56">
        <v>923</v>
      </c>
      <c r="D716" s="65" t="s">
        <v>7</v>
      </c>
      <c r="E716" s="65" t="s">
        <v>7</v>
      </c>
      <c r="F716" s="4"/>
      <c r="G716" s="4"/>
      <c r="H716" s="4"/>
      <c r="I716" s="4"/>
      <c r="J716" s="65"/>
      <c r="K716" s="8">
        <f>K717</f>
        <v>143969.9</v>
      </c>
    </row>
    <row r="717" spans="1:11" s="3" customFormat="1" ht="16.5" customHeight="1" x14ac:dyDescent="0.25">
      <c r="A717" s="139"/>
      <c r="B717" s="34" t="s">
        <v>374</v>
      </c>
      <c r="C717" s="56">
        <v>923</v>
      </c>
      <c r="D717" s="65" t="s">
        <v>7</v>
      </c>
      <c r="E717" s="65" t="s">
        <v>7</v>
      </c>
      <c r="F717" s="4" t="s">
        <v>30</v>
      </c>
      <c r="G717" s="4"/>
      <c r="H717" s="4"/>
      <c r="I717" s="4"/>
      <c r="J717" s="65"/>
      <c r="K717" s="8">
        <f>K718+K750+K756</f>
        <v>143969.9</v>
      </c>
    </row>
    <row r="718" spans="1:11" s="3" customFormat="1" ht="31.5" customHeight="1" x14ac:dyDescent="0.25">
      <c r="A718" s="139"/>
      <c r="B718" s="7" t="s">
        <v>375</v>
      </c>
      <c r="C718" s="56">
        <v>923</v>
      </c>
      <c r="D718" s="65" t="s">
        <v>7</v>
      </c>
      <c r="E718" s="65" t="s">
        <v>7</v>
      </c>
      <c r="F718" s="4" t="s">
        <v>30</v>
      </c>
      <c r="G718" s="4" t="s">
        <v>87</v>
      </c>
      <c r="H718" s="4"/>
      <c r="I718" s="4"/>
      <c r="J718" s="65"/>
      <c r="K718" s="8">
        <f>K735+K719+K744</f>
        <v>142020.69999999998</v>
      </c>
    </row>
    <row r="719" spans="1:11" s="3" customFormat="1" ht="47.25" customHeight="1" x14ac:dyDescent="0.25">
      <c r="A719" s="139"/>
      <c r="B719" s="34" t="s">
        <v>381</v>
      </c>
      <c r="C719" s="56">
        <v>923</v>
      </c>
      <c r="D719" s="65" t="s">
        <v>7</v>
      </c>
      <c r="E719" s="65" t="s">
        <v>7</v>
      </c>
      <c r="F719" s="4" t="s">
        <v>30</v>
      </c>
      <c r="G719" s="51">
        <v>1</v>
      </c>
      <c r="H719" s="4" t="s">
        <v>2</v>
      </c>
      <c r="I719" s="4"/>
      <c r="J719" s="4"/>
      <c r="K719" s="8">
        <f>SUM(K724+K722+K727+K730+K720+K732)</f>
        <v>4313.8</v>
      </c>
    </row>
    <row r="720" spans="1:11" s="3" customFormat="1" ht="30" customHeight="1" x14ac:dyDescent="0.25">
      <c r="A720" s="139"/>
      <c r="B720" s="34" t="s">
        <v>550</v>
      </c>
      <c r="C720" s="56">
        <v>923</v>
      </c>
      <c r="D720" s="65" t="s">
        <v>7</v>
      </c>
      <c r="E720" s="65" t="s">
        <v>7</v>
      </c>
      <c r="F720" s="4" t="s">
        <v>30</v>
      </c>
      <c r="G720" s="4" t="s">
        <v>87</v>
      </c>
      <c r="H720" s="4" t="s">
        <v>2</v>
      </c>
      <c r="I720" s="4" t="s">
        <v>549</v>
      </c>
      <c r="J720" s="65"/>
      <c r="K720" s="8">
        <f>K721</f>
        <v>0</v>
      </c>
    </row>
    <row r="721" spans="1:11" s="3" customFormat="1" ht="29.4" customHeight="1" x14ac:dyDescent="0.25">
      <c r="A721" s="139"/>
      <c r="B721" s="7" t="s">
        <v>120</v>
      </c>
      <c r="C721" s="56">
        <v>923</v>
      </c>
      <c r="D721" s="65" t="s">
        <v>7</v>
      </c>
      <c r="E721" s="65" t="s">
        <v>7</v>
      </c>
      <c r="F721" s="4" t="s">
        <v>30</v>
      </c>
      <c r="G721" s="4" t="s">
        <v>87</v>
      </c>
      <c r="H721" s="4" t="s">
        <v>2</v>
      </c>
      <c r="I721" s="4" t="s">
        <v>549</v>
      </c>
      <c r="J721" s="65" t="s">
        <v>47</v>
      </c>
      <c r="K721" s="8"/>
    </row>
    <row r="722" spans="1:11" s="3" customFormat="1" ht="106.95" customHeight="1" x14ac:dyDescent="0.25">
      <c r="A722" s="139"/>
      <c r="B722" s="53" t="s">
        <v>305</v>
      </c>
      <c r="C722" s="56">
        <v>923</v>
      </c>
      <c r="D722" s="65" t="s">
        <v>7</v>
      </c>
      <c r="E722" s="65" t="s">
        <v>7</v>
      </c>
      <c r="F722" s="4" t="s">
        <v>30</v>
      </c>
      <c r="G722" s="4" t="s">
        <v>87</v>
      </c>
      <c r="H722" s="4" t="s">
        <v>2</v>
      </c>
      <c r="I722" s="65" t="s">
        <v>121</v>
      </c>
      <c r="J722" s="65"/>
      <c r="K722" s="8">
        <f>SUM(K723:K723)</f>
        <v>252</v>
      </c>
    </row>
    <row r="723" spans="1:11" s="3" customFormat="1" ht="50.25" customHeight="1" x14ac:dyDescent="0.25">
      <c r="A723" s="139"/>
      <c r="B723" s="7" t="s">
        <v>119</v>
      </c>
      <c r="C723" s="56">
        <v>923</v>
      </c>
      <c r="D723" s="65" t="s">
        <v>7</v>
      </c>
      <c r="E723" s="65" t="s">
        <v>7</v>
      </c>
      <c r="F723" s="4" t="s">
        <v>30</v>
      </c>
      <c r="G723" s="4" t="s">
        <v>87</v>
      </c>
      <c r="H723" s="4" t="s">
        <v>2</v>
      </c>
      <c r="I723" s="65" t="s">
        <v>121</v>
      </c>
      <c r="J723" s="65" t="s">
        <v>46</v>
      </c>
      <c r="K723" s="8">
        <v>252</v>
      </c>
    </row>
    <row r="724" spans="1:11" s="3" customFormat="1" ht="47.25" customHeight="1" x14ac:dyDescent="0.25">
      <c r="A724" s="139"/>
      <c r="B724" s="7" t="s">
        <v>175</v>
      </c>
      <c r="C724" s="56">
        <v>923</v>
      </c>
      <c r="D724" s="65" t="s">
        <v>7</v>
      </c>
      <c r="E724" s="65" t="s">
        <v>7</v>
      </c>
      <c r="F724" s="4" t="s">
        <v>30</v>
      </c>
      <c r="G724" s="4" t="s">
        <v>87</v>
      </c>
      <c r="H724" s="4" t="s">
        <v>2</v>
      </c>
      <c r="I724" s="4" t="s">
        <v>176</v>
      </c>
      <c r="J724" s="65"/>
      <c r="K724" s="8">
        <f>SUM(K725:K726)</f>
        <v>2030.8</v>
      </c>
    </row>
    <row r="725" spans="1:11" s="3" customFormat="1" ht="51" customHeight="1" x14ac:dyDescent="0.25">
      <c r="A725" s="139"/>
      <c r="B725" s="7" t="s">
        <v>119</v>
      </c>
      <c r="C725" s="56">
        <v>923</v>
      </c>
      <c r="D725" s="65" t="s">
        <v>7</v>
      </c>
      <c r="E725" s="65" t="s">
        <v>7</v>
      </c>
      <c r="F725" s="4" t="s">
        <v>30</v>
      </c>
      <c r="G725" s="4" t="s">
        <v>87</v>
      </c>
      <c r="H725" s="4" t="s">
        <v>2</v>
      </c>
      <c r="I725" s="4" t="s">
        <v>176</v>
      </c>
      <c r="J725" s="65" t="s">
        <v>46</v>
      </c>
      <c r="K725" s="8">
        <v>1920.8</v>
      </c>
    </row>
    <row r="726" spans="1:11" s="3" customFormat="1" ht="31.5" customHeight="1" x14ac:dyDescent="0.25">
      <c r="A726" s="139"/>
      <c r="B726" s="7" t="s">
        <v>120</v>
      </c>
      <c r="C726" s="56">
        <v>923</v>
      </c>
      <c r="D726" s="65" t="s">
        <v>7</v>
      </c>
      <c r="E726" s="65" t="s">
        <v>7</v>
      </c>
      <c r="F726" s="4" t="s">
        <v>30</v>
      </c>
      <c r="G726" s="4" t="s">
        <v>87</v>
      </c>
      <c r="H726" s="4" t="s">
        <v>2</v>
      </c>
      <c r="I726" s="4" t="s">
        <v>176</v>
      </c>
      <c r="J726" s="65" t="s">
        <v>47</v>
      </c>
      <c r="K726" s="8">
        <v>110</v>
      </c>
    </row>
    <row r="727" spans="1:11" s="3" customFormat="1" ht="94.5" customHeight="1" x14ac:dyDescent="0.25">
      <c r="A727" s="139"/>
      <c r="B727" s="35" t="s">
        <v>188</v>
      </c>
      <c r="C727" s="56">
        <v>923</v>
      </c>
      <c r="D727" s="65" t="s">
        <v>7</v>
      </c>
      <c r="E727" s="65" t="s">
        <v>7</v>
      </c>
      <c r="F727" s="4" t="s">
        <v>30</v>
      </c>
      <c r="G727" s="51">
        <v>1</v>
      </c>
      <c r="H727" s="4" t="s">
        <v>2</v>
      </c>
      <c r="I727" s="4" t="s">
        <v>77</v>
      </c>
      <c r="J727" s="4"/>
      <c r="K727" s="8">
        <f>SUM(K728:K729)</f>
        <v>1015.5</v>
      </c>
    </row>
    <row r="728" spans="1:11" s="3" customFormat="1" ht="47.25" customHeight="1" x14ac:dyDescent="0.25">
      <c r="A728" s="139"/>
      <c r="B728" s="7" t="s">
        <v>119</v>
      </c>
      <c r="C728" s="56">
        <v>923</v>
      </c>
      <c r="D728" s="65" t="s">
        <v>7</v>
      </c>
      <c r="E728" s="65" t="s">
        <v>7</v>
      </c>
      <c r="F728" s="4" t="s">
        <v>30</v>
      </c>
      <c r="G728" s="51">
        <v>1</v>
      </c>
      <c r="H728" s="4" t="s">
        <v>2</v>
      </c>
      <c r="I728" s="4" t="s">
        <v>77</v>
      </c>
      <c r="J728" s="4" t="s">
        <v>46</v>
      </c>
      <c r="K728" s="8">
        <v>945.5</v>
      </c>
    </row>
    <row r="729" spans="1:11" s="3" customFormat="1" ht="31.5" customHeight="1" x14ac:dyDescent="0.25">
      <c r="A729" s="139"/>
      <c r="B729" s="7" t="s">
        <v>120</v>
      </c>
      <c r="C729" s="56">
        <v>923</v>
      </c>
      <c r="D729" s="65" t="s">
        <v>7</v>
      </c>
      <c r="E729" s="65" t="s">
        <v>7</v>
      </c>
      <c r="F729" s="4" t="s">
        <v>30</v>
      </c>
      <c r="G729" s="51">
        <v>1</v>
      </c>
      <c r="H729" s="4" t="s">
        <v>2</v>
      </c>
      <c r="I729" s="4" t="s">
        <v>77</v>
      </c>
      <c r="J729" s="4" t="s">
        <v>47</v>
      </c>
      <c r="K729" s="8">
        <v>70</v>
      </c>
    </row>
    <row r="730" spans="1:11" s="3" customFormat="1" ht="142.19999999999999" customHeight="1" x14ac:dyDescent="0.25">
      <c r="A730" s="139"/>
      <c r="B730" s="53" t="s">
        <v>517</v>
      </c>
      <c r="C730" s="56">
        <v>923</v>
      </c>
      <c r="D730" s="65" t="s">
        <v>7</v>
      </c>
      <c r="E730" s="65" t="s">
        <v>7</v>
      </c>
      <c r="F730" s="4" t="s">
        <v>30</v>
      </c>
      <c r="G730" s="51">
        <v>1</v>
      </c>
      <c r="H730" s="4" t="s">
        <v>2</v>
      </c>
      <c r="I730" s="4" t="s">
        <v>596</v>
      </c>
      <c r="J730" s="4"/>
      <c r="K730" s="8">
        <f>SUM(K731)</f>
        <v>0</v>
      </c>
    </row>
    <row r="731" spans="1:11" s="3" customFormat="1" ht="49.5" customHeight="1" x14ac:dyDescent="0.25">
      <c r="A731" s="139"/>
      <c r="B731" s="7" t="s">
        <v>119</v>
      </c>
      <c r="C731" s="56">
        <v>923</v>
      </c>
      <c r="D731" s="65" t="s">
        <v>7</v>
      </c>
      <c r="E731" s="65" t="s">
        <v>7</v>
      </c>
      <c r="F731" s="4" t="s">
        <v>30</v>
      </c>
      <c r="G731" s="51">
        <v>1</v>
      </c>
      <c r="H731" s="4" t="s">
        <v>2</v>
      </c>
      <c r="I731" s="4" t="s">
        <v>419</v>
      </c>
      <c r="J731" s="4" t="s">
        <v>46</v>
      </c>
      <c r="K731" s="8"/>
    </row>
    <row r="732" spans="1:11" s="3" customFormat="1" ht="123" customHeight="1" x14ac:dyDescent="0.25">
      <c r="A732" s="139"/>
      <c r="B732" s="53" t="s">
        <v>598</v>
      </c>
      <c r="C732" s="56">
        <v>923</v>
      </c>
      <c r="D732" s="65" t="s">
        <v>7</v>
      </c>
      <c r="E732" s="65" t="s">
        <v>7</v>
      </c>
      <c r="F732" s="4" t="s">
        <v>30</v>
      </c>
      <c r="G732" s="51">
        <v>1</v>
      </c>
      <c r="H732" s="4" t="s">
        <v>2</v>
      </c>
      <c r="I732" s="4" t="s">
        <v>596</v>
      </c>
      <c r="J732" s="4"/>
      <c r="K732" s="8">
        <f>K733+K734</f>
        <v>1015.5</v>
      </c>
    </row>
    <row r="733" spans="1:11" s="3" customFormat="1" ht="49.5" customHeight="1" x14ac:dyDescent="0.25">
      <c r="A733" s="139"/>
      <c r="B733" s="7" t="s">
        <v>119</v>
      </c>
      <c r="C733" s="56">
        <v>923</v>
      </c>
      <c r="D733" s="65" t="s">
        <v>7</v>
      </c>
      <c r="E733" s="65" t="s">
        <v>7</v>
      </c>
      <c r="F733" s="4" t="s">
        <v>30</v>
      </c>
      <c r="G733" s="51">
        <v>1</v>
      </c>
      <c r="H733" s="4" t="s">
        <v>2</v>
      </c>
      <c r="I733" s="4" t="s">
        <v>596</v>
      </c>
      <c r="J733" s="4" t="s">
        <v>46</v>
      </c>
      <c r="K733" s="8">
        <v>945.5</v>
      </c>
    </row>
    <row r="734" spans="1:11" s="3" customFormat="1" ht="33" customHeight="1" x14ac:dyDescent="0.25">
      <c r="A734" s="139"/>
      <c r="B734" s="7" t="s">
        <v>120</v>
      </c>
      <c r="C734" s="56">
        <v>923</v>
      </c>
      <c r="D734" s="65" t="s">
        <v>7</v>
      </c>
      <c r="E734" s="65" t="s">
        <v>7</v>
      </c>
      <c r="F734" s="4" t="s">
        <v>30</v>
      </c>
      <c r="G734" s="51">
        <v>1</v>
      </c>
      <c r="H734" s="4" t="s">
        <v>2</v>
      </c>
      <c r="I734" s="4" t="s">
        <v>596</v>
      </c>
      <c r="J734" s="4" t="s">
        <v>47</v>
      </c>
      <c r="K734" s="8">
        <v>70</v>
      </c>
    </row>
    <row r="735" spans="1:11" s="3" customFormat="1" ht="18" customHeight="1" x14ac:dyDescent="0.25">
      <c r="A735" s="139"/>
      <c r="B735" s="7" t="s">
        <v>144</v>
      </c>
      <c r="C735" s="56">
        <v>923</v>
      </c>
      <c r="D735" s="65" t="s">
        <v>7</v>
      </c>
      <c r="E735" s="65" t="s">
        <v>7</v>
      </c>
      <c r="F735" s="4" t="s">
        <v>30</v>
      </c>
      <c r="G735" s="4" t="s">
        <v>87</v>
      </c>
      <c r="H735" s="4" t="s">
        <v>4</v>
      </c>
      <c r="I735" s="4"/>
      <c r="J735" s="65"/>
      <c r="K735" s="8">
        <f>K736+K740+K742</f>
        <v>21451.100000000002</v>
      </c>
    </row>
    <row r="736" spans="1:11" s="3" customFormat="1" ht="18" customHeight="1" x14ac:dyDescent="0.25">
      <c r="A736" s="139"/>
      <c r="B736" s="7" t="s">
        <v>58</v>
      </c>
      <c r="C736" s="56">
        <v>923</v>
      </c>
      <c r="D736" s="65" t="s">
        <v>7</v>
      </c>
      <c r="E736" s="65" t="s">
        <v>7</v>
      </c>
      <c r="F736" s="4" t="s">
        <v>30</v>
      </c>
      <c r="G736" s="4" t="s">
        <v>87</v>
      </c>
      <c r="H736" s="4" t="s">
        <v>4</v>
      </c>
      <c r="I736" s="4" t="s">
        <v>75</v>
      </c>
      <c r="J736" s="65"/>
      <c r="K736" s="8">
        <f>K737+K738+K739</f>
        <v>21396.7</v>
      </c>
    </row>
    <row r="737" spans="1:12" s="3" customFormat="1" ht="50.25" customHeight="1" x14ac:dyDescent="0.25">
      <c r="A737" s="139"/>
      <c r="B737" s="7" t="s">
        <v>119</v>
      </c>
      <c r="C737" s="56">
        <v>923</v>
      </c>
      <c r="D737" s="65" t="s">
        <v>7</v>
      </c>
      <c r="E737" s="65" t="s">
        <v>7</v>
      </c>
      <c r="F737" s="4" t="s">
        <v>30</v>
      </c>
      <c r="G737" s="4" t="s">
        <v>87</v>
      </c>
      <c r="H737" s="4" t="s">
        <v>4</v>
      </c>
      <c r="I737" s="4" t="s">
        <v>75</v>
      </c>
      <c r="J737" s="65" t="s">
        <v>46</v>
      </c>
      <c r="K737" s="8">
        <v>20146.900000000001</v>
      </c>
    </row>
    <row r="738" spans="1:12" s="3" customFormat="1" ht="31.5" customHeight="1" x14ac:dyDescent="0.25">
      <c r="A738" s="139"/>
      <c r="B738" s="7" t="s">
        <v>120</v>
      </c>
      <c r="C738" s="56">
        <v>923</v>
      </c>
      <c r="D738" s="65" t="s">
        <v>7</v>
      </c>
      <c r="E738" s="65" t="s">
        <v>7</v>
      </c>
      <c r="F738" s="4" t="s">
        <v>30</v>
      </c>
      <c r="G738" s="4" t="s">
        <v>87</v>
      </c>
      <c r="H738" s="4" t="s">
        <v>4</v>
      </c>
      <c r="I738" s="4" t="s">
        <v>75</v>
      </c>
      <c r="J738" s="65" t="s">
        <v>47</v>
      </c>
      <c r="K738" s="8">
        <v>735.7</v>
      </c>
    </row>
    <row r="739" spans="1:12" s="3" customFormat="1" ht="18" customHeight="1" x14ac:dyDescent="0.25">
      <c r="A739" s="139"/>
      <c r="B739" s="40" t="s">
        <v>48</v>
      </c>
      <c r="C739" s="56">
        <v>923</v>
      </c>
      <c r="D739" s="65" t="s">
        <v>7</v>
      </c>
      <c r="E739" s="65" t="s">
        <v>7</v>
      </c>
      <c r="F739" s="4" t="s">
        <v>30</v>
      </c>
      <c r="G739" s="4" t="s">
        <v>87</v>
      </c>
      <c r="H739" s="4" t="s">
        <v>4</v>
      </c>
      <c r="I739" s="4" t="s">
        <v>75</v>
      </c>
      <c r="J739" s="65" t="s">
        <v>49</v>
      </c>
      <c r="K739" s="8">
        <v>514.1</v>
      </c>
    </row>
    <row r="740" spans="1:12" s="3" customFormat="1" ht="18" customHeight="1" x14ac:dyDescent="0.25">
      <c r="A740" s="139"/>
      <c r="B740" s="40" t="s">
        <v>230</v>
      </c>
      <c r="C740" s="56">
        <v>923</v>
      </c>
      <c r="D740" s="4" t="s">
        <v>7</v>
      </c>
      <c r="E740" s="4" t="s">
        <v>7</v>
      </c>
      <c r="F740" s="4" t="s">
        <v>30</v>
      </c>
      <c r="G740" s="51">
        <v>1</v>
      </c>
      <c r="H740" s="4" t="s">
        <v>4</v>
      </c>
      <c r="I740" s="4" t="s">
        <v>229</v>
      </c>
      <c r="J740" s="4"/>
      <c r="K740" s="8">
        <f t="shared" ref="K740:K766" si="31">SUM(K741)</f>
        <v>54.4</v>
      </c>
    </row>
    <row r="741" spans="1:12" s="3" customFormat="1" ht="31.5" customHeight="1" x14ac:dyDescent="0.25">
      <c r="A741" s="139"/>
      <c r="B741" s="40" t="s">
        <v>120</v>
      </c>
      <c r="C741" s="56">
        <v>923</v>
      </c>
      <c r="D741" s="4" t="s">
        <v>7</v>
      </c>
      <c r="E741" s="4" t="s">
        <v>7</v>
      </c>
      <c r="F741" s="4" t="s">
        <v>30</v>
      </c>
      <c r="G741" s="51">
        <v>1</v>
      </c>
      <c r="H741" s="4" t="s">
        <v>4</v>
      </c>
      <c r="I741" s="4" t="s">
        <v>229</v>
      </c>
      <c r="J741" s="4" t="s">
        <v>47</v>
      </c>
      <c r="K741" s="8">
        <v>54.4</v>
      </c>
    </row>
    <row r="742" spans="1:12" s="3" customFormat="1" ht="31.5" customHeight="1" x14ac:dyDescent="0.25">
      <c r="A742" s="139"/>
      <c r="B742" s="40" t="s">
        <v>237</v>
      </c>
      <c r="C742" s="56">
        <v>923</v>
      </c>
      <c r="D742" s="4" t="s">
        <v>7</v>
      </c>
      <c r="E742" s="4" t="s">
        <v>7</v>
      </c>
      <c r="F742" s="4" t="s">
        <v>30</v>
      </c>
      <c r="G742" s="51">
        <v>1</v>
      </c>
      <c r="H742" s="4" t="s">
        <v>4</v>
      </c>
      <c r="I742" s="4" t="s">
        <v>236</v>
      </c>
      <c r="J742" s="4"/>
      <c r="K742" s="8">
        <f>SUM(K743)</f>
        <v>0</v>
      </c>
    </row>
    <row r="743" spans="1:12" s="3" customFormat="1" ht="31.5" customHeight="1" x14ac:dyDescent="0.25">
      <c r="A743" s="139"/>
      <c r="B743" s="40" t="s">
        <v>120</v>
      </c>
      <c r="C743" s="56">
        <v>923</v>
      </c>
      <c r="D743" s="4" t="s">
        <v>7</v>
      </c>
      <c r="E743" s="4" t="s">
        <v>7</v>
      </c>
      <c r="F743" s="4" t="s">
        <v>30</v>
      </c>
      <c r="G743" s="51">
        <v>1</v>
      </c>
      <c r="H743" s="4" t="s">
        <v>4</v>
      </c>
      <c r="I743" s="4" t="s">
        <v>236</v>
      </c>
      <c r="J743" s="4" t="s">
        <v>47</v>
      </c>
      <c r="K743" s="8"/>
    </row>
    <row r="744" spans="1:12" s="3" customFormat="1" ht="18" customHeight="1" x14ac:dyDescent="0.25">
      <c r="A744" s="139"/>
      <c r="B744" s="40" t="s">
        <v>464</v>
      </c>
      <c r="C744" s="56">
        <v>923</v>
      </c>
      <c r="D744" s="65" t="s">
        <v>7</v>
      </c>
      <c r="E744" s="65" t="s">
        <v>7</v>
      </c>
      <c r="F744" s="4" t="s">
        <v>30</v>
      </c>
      <c r="G744" s="4" t="s">
        <v>87</v>
      </c>
      <c r="H744" s="4" t="s">
        <v>5</v>
      </c>
      <c r="I744" s="4"/>
      <c r="J744" s="65"/>
      <c r="K744" s="8">
        <f t="shared" ref="K744" si="32">SUM(K745)</f>
        <v>116255.79999999999</v>
      </c>
    </row>
    <row r="745" spans="1:12" s="3" customFormat="1" ht="47.25" customHeight="1" x14ac:dyDescent="0.25">
      <c r="A745" s="139"/>
      <c r="B745" s="50" t="s">
        <v>64</v>
      </c>
      <c r="C745" s="56">
        <v>923</v>
      </c>
      <c r="D745" s="65" t="s">
        <v>7</v>
      </c>
      <c r="E745" s="65" t="s">
        <v>7</v>
      </c>
      <c r="F745" s="4" t="s">
        <v>30</v>
      </c>
      <c r="G745" s="4" t="s">
        <v>87</v>
      </c>
      <c r="H745" s="4" t="s">
        <v>5</v>
      </c>
      <c r="I745" s="4" t="s">
        <v>82</v>
      </c>
      <c r="J745" s="65"/>
      <c r="K745" s="8">
        <f>K746+K747+K748+K749</f>
        <v>116255.79999999999</v>
      </c>
    </row>
    <row r="746" spans="1:12" s="3" customFormat="1" ht="46.95" customHeight="1" x14ac:dyDescent="0.25">
      <c r="A746" s="139"/>
      <c r="B746" s="7" t="s">
        <v>119</v>
      </c>
      <c r="C746" s="56">
        <v>923</v>
      </c>
      <c r="D746" s="65" t="s">
        <v>7</v>
      </c>
      <c r="E746" s="65" t="s">
        <v>7</v>
      </c>
      <c r="F746" s="4" t="s">
        <v>30</v>
      </c>
      <c r="G746" s="4" t="s">
        <v>87</v>
      </c>
      <c r="H746" s="4" t="s">
        <v>5</v>
      </c>
      <c r="I746" s="4" t="s">
        <v>82</v>
      </c>
      <c r="J746" s="65" t="s">
        <v>46</v>
      </c>
      <c r="K746" s="8">
        <v>22760.2</v>
      </c>
      <c r="L746" s="3">
        <f>K746+K747+K749</f>
        <v>28457.200000000001</v>
      </c>
    </row>
    <row r="747" spans="1:12" s="3" customFormat="1" ht="31.5" customHeight="1" x14ac:dyDescent="0.25">
      <c r="A747" s="139"/>
      <c r="B747" s="7" t="s">
        <v>120</v>
      </c>
      <c r="C747" s="56">
        <v>923</v>
      </c>
      <c r="D747" s="65" t="s">
        <v>7</v>
      </c>
      <c r="E747" s="65" t="s">
        <v>7</v>
      </c>
      <c r="F747" s="4" t="s">
        <v>30</v>
      </c>
      <c r="G747" s="4" t="s">
        <v>87</v>
      </c>
      <c r="H747" s="4" t="s">
        <v>5</v>
      </c>
      <c r="I747" s="4" t="s">
        <v>82</v>
      </c>
      <c r="J747" s="65" t="s">
        <v>47</v>
      </c>
      <c r="K747" s="8">
        <v>4046.5</v>
      </c>
    </row>
    <row r="748" spans="1:12" s="3" customFormat="1" ht="31.5" customHeight="1" x14ac:dyDescent="0.25">
      <c r="A748" s="139"/>
      <c r="B748" s="37" t="s">
        <v>118</v>
      </c>
      <c r="C748" s="56">
        <v>923</v>
      </c>
      <c r="D748" s="65" t="s">
        <v>7</v>
      </c>
      <c r="E748" s="65" t="s">
        <v>7</v>
      </c>
      <c r="F748" s="4" t="s">
        <v>30</v>
      </c>
      <c r="G748" s="4" t="s">
        <v>87</v>
      </c>
      <c r="H748" s="4" t="s">
        <v>5</v>
      </c>
      <c r="I748" s="4" t="s">
        <v>82</v>
      </c>
      <c r="J748" s="65" t="s">
        <v>57</v>
      </c>
      <c r="K748" s="8">
        <f>12902.7+69379.4+5516.5</f>
        <v>87798.599999999991</v>
      </c>
    </row>
    <row r="749" spans="1:12" s="3" customFormat="1" ht="18" customHeight="1" x14ac:dyDescent="0.25">
      <c r="A749" s="139"/>
      <c r="B749" s="37" t="s">
        <v>48</v>
      </c>
      <c r="C749" s="56">
        <v>923</v>
      </c>
      <c r="D749" s="65" t="s">
        <v>7</v>
      </c>
      <c r="E749" s="65" t="s">
        <v>7</v>
      </c>
      <c r="F749" s="4" t="s">
        <v>30</v>
      </c>
      <c r="G749" s="4" t="s">
        <v>87</v>
      </c>
      <c r="H749" s="4" t="s">
        <v>5</v>
      </c>
      <c r="I749" s="4" t="s">
        <v>82</v>
      </c>
      <c r="J749" s="65" t="s">
        <v>49</v>
      </c>
      <c r="K749" s="8">
        <v>1650.5</v>
      </c>
    </row>
    <row r="750" spans="1:12" s="3" customFormat="1" ht="18" customHeight="1" x14ac:dyDescent="0.25">
      <c r="A750" s="139"/>
      <c r="B750" s="37" t="s">
        <v>496</v>
      </c>
      <c r="C750" s="56">
        <v>923</v>
      </c>
      <c r="D750" s="65" t="s">
        <v>7</v>
      </c>
      <c r="E750" s="65" t="s">
        <v>7</v>
      </c>
      <c r="F750" s="4" t="s">
        <v>30</v>
      </c>
      <c r="G750" s="4" t="s">
        <v>125</v>
      </c>
      <c r="H750" s="4"/>
      <c r="I750" s="4"/>
      <c r="J750" s="65"/>
      <c r="K750" s="8">
        <f>SUM(K751)</f>
        <v>1000</v>
      </c>
    </row>
    <row r="751" spans="1:12" s="3" customFormat="1" ht="18" customHeight="1" x14ac:dyDescent="0.25">
      <c r="A751" s="139"/>
      <c r="B751" s="37" t="s">
        <v>454</v>
      </c>
      <c r="C751" s="56">
        <v>923</v>
      </c>
      <c r="D751" s="65" t="s">
        <v>7</v>
      </c>
      <c r="E751" s="65" t="s">
        <v>7</v>
      </c>
      <c r="F751" s="4" t="s">
        <v>30</v>
      </c>
      <c r="G751" s="4" t="s">
        <v>125</v>
      </c>
      <c r="H751" s="4" t="s">
        <v>2</v>
      </c>
      <c r="I751" s="4"/>
      <c r="J751" s="65"/>
      <c r="K751" s="8">
        <f>SUM(K754+K752)</f>
        <v>1000</v>
      </c>
    </row>
    <row r="752" spans="1:12" s="3" customFormat="1" ht="18" customHeight="1" x14ac:dyDescent="0.25">
      <c r="A752" s="139"/>
      <c r="B752" s="37" t="s">
        <v>497</v>
      </c>
      <c r="C752" s="56">
        <v>923</v>
      </c>
      <c r="D752" s="65" t="s">
        <v>7</v>
      </c>
      <c r="E752" s="65" t="s">
        <v>7</v>
      </c>
      <c r="F752" s="4" t="s">
        <v>30</v>
      </c>
      <c r="G752" s="4" t="s">
        <v>125</v>
      </c>
      <c r="H752" s="4" t="s">
        <v>2</v>
      </c>
      <c r="I752" s="4" t="s">
        <v>551</v>
      </c>
      <c r="J752" s="65"/>
      <c r="K752" s="8">
        <f>K753</f>
        <v>1000</v>
      </c>
    </row>
    <row r="753" spans="1:11" s="3" customFormat="1" ht="31.5" customHeight="1" x14ac:dyDescent="0.25">
      <c r="A753" s="139"/>
      <c r="B753" s="40" t="s">
        <v>120</v>
      </c>
      <c r="C753" s="56">
        <v>923</v>
      </c>
      <c r="D753" s="65" t="s">
        <v>7</v>
      </c>
      <c r="E753" s="65" t="s">
        <v>7</v>
      </c>
      <c r="F753" s="4" t="s">
        <v>30</v>
      </c>
      <c r="G753" s="4" t="s">
        <v>125</v>
      </c>
      <c r="H753" s="4" t="s">
        <v>2</v>
      </c>
      <c r="I753" s="4" t="s">
        <v>551</v>
      </c>
      <c r="J753" s="65" t="s">
        <v>47</v>
      </c>
      <c r="K753" s="8">
        <v>1000</v>
      </c>
    </row>
    <row r="754" spans="1:11" s="3" customFormat="1" ht="18" customHeight="1" x14ac:dyDescent="0.25">
      <c r="A754" s="139"/>
      <c r="B754" s="37" t="s">
        <v>497</v>
      </c>
      <c r="C754" s="56">
        <v>923</v>
      </c>
      <c r="D754" s="65" t="s">
        <v>7</v>
      </c>
      <c r="E754" s="65" t="s">
        <v>7</v>
      </c>
      <c r="F754" s="4" t="s">
        <v>30</v>
      </c>
      <c r="G754" s="4" t="s">
        <v>125</v>
      </c>
      <c r="H754" s="4" t="s">
        <v>2</v>
      </c>
      <c r="I754" s="4" t="s">
        <v>453</v>
      </c>
      <c r="J754" s="65"/>
      <c r="K754" s="8">
        <f>SUM(K755)</f>
        <v>0</v>
      </c>
    </row>
    <row r="755" spans="1:11" s="3" customFormat="1" ht="21" customHeight="1" x14ac:dyDescent="0.25">
      <c r="A755" s="139"/>
      <c r="B755" s="40" t="s">
        <v>120</v>
      </c>
      <c r="C755" s="56">
        <v>923</v>
      </c>
      <c r="D755" s="65" t="s">
        <v>7</v>
      </c>
      <c r="E755" s="65" t="s">
        <v>7</v>
      </c>
      <c r="F755" s="4" t="s">
        <v>30</v>
      </c>
      <c r="G755" s="4" t="s">
        <v>125</v>
      </c>
      <c r="H755" s="4" t="s">
        <v>2</v>
      </c>
      <c r="I755" s="4" t="s">
        <v>453</v>
      </c>
      <c r="J755" s="65" t="s">
        <v>47</v>
      </c>
      <c r="K755" s="8"/>
    </row>
    <row r="756" spans="1:11" s="3" customFormat="1" ht="18" customHeight="1" x14ac:dyDescent="0.25">
      <c r="A756" s="139"/>
      <c r="B756" s="40" t="s">
        <v>553</v>
      </c>
      <c r="C756" s="56">
        <v>923</v>
      </c>
      <c r="D756" s="65" t="s">
        <v>7</v>
      </c>
      <c r="E756" s="65" t="s">
        <v>7</v>
      </c>
      <c r="F756" s="4" t="s">
        <v>30</v>
      </c>
      <c r="G756" s="4" t="s">
        <v>92</v>
      </c>
      <c r="H756" s="4"/>
      <c r="I756" s="4"/>
      <c r="J756" s="65"/>
      <c r="K756" s="8">
        <f>K757</f>
        <v>949.2</v>
      </c>
    </row>
    <row r="757" spans="1:11" s="3" customFormat="1" ht="21.75" customHeight="1" x14ac:dyDescent="0.25">
      <c r="A757" s="139"/>
      <c r="B757" s="40" t="s">
        <v>554</v>
      </c>
      <c r="C757" s="56">
        <v>923</v>
      </c>
      <c r="D757" s="65" t="s">
        <v>7</v>
      </c>
      <c r="E757" s="65" t="s">
        <v>7</v>
      </c>
      <c r="F757" s="4" t="s">
        <v>30</v>
      </c>
      <c r="G757" s="4" t="s">
        <v>92</v>
      </c>
      <c r="H757" s="4" t="s">
        <v>2</v>
      </c>
      <c r="I757" s="4"/>
      <c r="J757" s="65"/>
      <c r="K757" s="8">
        <f>K758</f>
        <v>949.2</v>
      </c>
    </row>
    <row r="758" spans="1:11" s="3" customFormat="1" ht="30" customHeight="1" x14ac:dyDescent="0.25">
      <c r="A758" s="139"/>
      <c r="B758" s="40" t="s">
        <v>555</v>
      </c>
      <c r="C758" s="56">
        <v>923</v>
      </c>
      <c r="D758" s="65" t="s">
        <v>7</v>
      </c>
      <c r="E758" s="65" t="s">
        <v>7</v>
      </c>
      <c r="F758" s="4" t="s">
        <v>30</v>
      </c>
      <c r="G758" s="4" t="s">
        <v>92</v>
      </c>
      <c r="H758" s="4" t="s">
        <v>2</v>
      </c>
      <c r="I758" s="4" t="s">
        <v>552</v>
      </c>
      <c r="J758" s="65"/>
      <c r="K758" s="8">
        <f>K759+K760</f>
        <v>949.2</v>
      </c>
    </row>
    <row r="759" spans="1:11" s="3" customFormat="1" ht="31.5" customHeight="1" x14ac:dyDescent="0.25">
      <c r="A759" s="139"/>
      <c r="B759" s="40" t="s">
        <v>120</v>
      </c>
      <c r="C759" s="56">
        <v>923</v>
      </c>
      <c r="D759" s="65" t="s">
        <v>7</v>
      </c>
      <c r="E759" s="65" t="s">
        <v>7</v>
      </c>
      <c r="F759" s="4" t="s">
        <v>30</v>
      </c>
      <c r="G759" s="4" t="s">
        <v>92</v>
      </c>
      <c r="H759" s="4" t="s">
        <v>2</v>
      </c>
      <c r="I759" s="4" t="s">
        <v>552</v>
      </c>
      <c r="J759" s="65" t="s">
        <v>47</v>
      </c>
      <c r="K759" s="8">
        <f>599+350.2</f>
        <v>949.2</v>
      </c>
    </row>
    <row r="760" spans="1:11" s="3" customFormat="1" ht="31.5" customHeight="1" x14ac:dyDescent="0.25">
      <c r="A760" s="139"/>
      <c r="B760" s="40" t="s">
        <v>72</v>
      </c>
      <c r="C760" s="56">
        <v>923</v>
      </c>
      <c r="D760" s="65" t="s">
        <v>7</v>
      </c>
      <c r="E760" s="65" t="s">
        <v>7</v>
      </c>
      <c r="F760" s="4" t="s">
        <v>30</v>
      </c>
      <c r="G760" s="4" t="s">
        <v>92</v>
      </c>
      <c r="H760" s="4" t="s">
        <v>2</v>
      </c>
      <c r="I760" s="4" t="s">
        <v>552</v>
      </c>
      <c r="J760" s="65" t="s">
        <v>52</v>
      </c>
      <c r="K760" s="8"/>
    </row>
    <row r="761" spans="1:11" s="3" customFormat="1" ht="18" customHeight="1" x14ac:dyDescent="0.25">
      <c r="A761" s="139"/>
      <c r="B761" s="40" t="s">
        <v>18</v>
      </c>
      <c r="C761" s="56">
        <v>923</v>
      </c>
      <c r="D761" s="4" t="s">
        <v>8</v>
      </c>
      <c r="E761" s="4"/>
      <c r="F761" s="4"/>
      <c r="G761" s="4"/>
      <c r="H761" s="4"/>
      <c r="I761" s="4"/>
      <c r="J761" s="4"/>
      <c r="K761" s="8">
        <f t="shared" si="31"/>
        <v>0</v>
      </c>
    </row>
    <row r="762" spans="1:11" s="3" customFormat="1" ht="18.75" customHeight="1" x14ac:dyDescent="0.25">
      <c r="A762" s="139"/>
      <c r="B762" s="40" t="s">
        <v>231</v>
      </c>
      <c r="C762" s="56">
        <v>923</v>
      </c>
      <c r="D762" s="4" t="s">
        <v>8</v>
      </c>
      <c r="E762" s="4" t="s">
        <v>7</v>
      </c>
      <c r="F762" s="4"/>
      <c r="G762" s="4"/>
      <c r="H762" s="4"/>
      <c r="I762" s="4"/>
      <c r="J762" s="65"/>
      <c r="K762" s="8">
        <f>SUM(K763)</f>
        <v>0</v>
      </c>
    </row>
    <row r="763" spans="1:11" s="3" customFormat="1" ht="18" customHeight="1" x14ac:dyDescent="0.25">
      <c r="A763" s="139"/>
      <c r="B763" s="50" t="s">
        <v>374</v>
      </c>
      <c r="C763" s="56">
        <v>923</v>
      </c>
      <c r="D763" s="4" t="s">
        <v>8</v>
      </c>
      <c r="E763" s="4" t="s">
        <v>7</v>
      </c>
      <c r="F763" s="4" t="s">
        <v>30</v>
      </c>
      <c r="G763" s="4"/>
      <c r="H763" s="4"/>
      <c r="I763" s="4"/>
      <c r="J763" s="65"/>
      <c r="K763" s="8">
        <f t="shared" si="31"/>
        <v>0</v>
      </c>
    </row>
    <row r="764" spans="1:11" s="3" customFormat="1" ht="31.5" customHeight="1" x14ac:dyDescent="0.25">
      <c r="A764" s="139"/>
      <c r="B764" s="40" t="s">
        <v>375</v>
      </c>
      <c r="C764" s="56">
        <v>923</v>
      </c>
      <c r="D764" s="4" t="s">
        <v>8</v>
      </c>
      <c r="E764" s="4" t="s">
        <v>7</v>
      </c>
      <c r="F764" s="4" t="s">
        <v>30</v>
      </c>
      <c r="G764" s="4" t="s">
        <v>87</v>
      </c>
      <c r="H764" s="4"/>
      <c r="I764" s="4"/>
      <c r="J764" s="65"/>
      <c r="K764" s="8">
        <f t="shared" si="31"/>
        <v>0</v>
      </c>
    </row>
    <row r="765" spans="1:11" s="3" customFormat="1" ht="18" customHeight="1" x14ac:dyDescent="0.25">
      <c r="A765" s="139"/>
      <c r="B765" s="40" t="s">
        <v>144</v>
      </c>
      <c r="C765" s="56">
        <v>923</v>
      </c>
      <c r="D765" s="4" t="s">
        <v>8</v>
      </c>
      <c r="E765" s="4" t="s">
        <v>7</v>
      </c>
      <c r="F765" s="4" t="s">
        <v>30</v>
      </c>
      <c r="G765" s="4" t="s">
        <v>87</v>
      </c>
      <c r="H765" s="4" t="s">
        <v>4</v>
      </c>
      <c r="I765" s="4"/>
      <c r="J765" s="65"/>
      <c r="K765" s="8">
        <f>SUM(K766)</f>
        <v>0</v>
      </c>
    </row>
    <row r="766" spans="1:11" s="3" customFormat="1" ht="18" customHeight="1" x14ac:dyDescent="0.25">
      <c r="A766" s="139"/>
      <c r="B766" s="40" t="s">
        <v>233</v>
      </c>
      <c r="C766" s="56">
        <v>923</v>
      </c>
      <c r="D766" s="4" t="s">
        <v>8</v>
      </c>
      <c r="E766" s="4" t="s">
        <v>7</v>
      </c>
      <c r="F766" s="4" t="s">
        <v>30</v>
      </c>
      <c r="G766" s="4" t="s">
        <v>87</v>
      </c>
      <c r="H766" s="4" t="s">
        <v>4</v>
      </c>
      <c r="I766" s="4" t="s">
        <v>232</v>
      </c>
      <c r="J766" s="65"/>
      <c r="K766" s="8">
        <f t="shared" si="31"/>
        <v>0</v>
      </c>
    </row>
    <row r="767" spans="1:11" s="3" customFormat="1" ht="31.5" customHeight="1" x14ac:dyDescent="0.25">
      <c r="A767" s="139"/>
      <c r="B767" s="40" t="s">
        <v>120</v>
      </c>
      <c r="C767" s="56">
        <v>923</v>
      </c>
      <c r="D767" s="4" t="s">
        <v>8</v>
      </c>
      <c r="E767" s="4" t="s">
        <v>7</v>
      </c>
      <c r="F767" s="4" t="s">
        <v>30</v>
      </c>
      <c r="G767" s="4" t="s">
        <v>87</v>
      </c>
      <c r="H767" s="4" t="s">
        <v>4</v>
      </c>
      <c r="I767" s="4" t="s">
        <v>232</v>
      </c>
      <c r="J767" s="65" t="s">
        <v>47</v>
      </c>
      <c r="K767" s="8"/>
    </row>
    <row r="768" spans="1:11" s="3" customFormat="1" ht="18" customHeight="1" x14ac:dyDescent="0.25">
      <c r="A768" s="43"/>
      <c r="B768" s="40" t="s">
        <v>20</v>
      </c>
      <c r="C768" s="56">
        <v>923</v>
      </c>
      <c r="D768" s="4" t="s">
        <v>21</v>
      </c>
      <c r="E768" s="4"/>
      <c r="F768" s="4"/>
      <c r="G768" s="4"/>
      <c r="H768" s="4"/>
      <c r="I768" s="4"/>
      <c r="J768" s="65"/>
      <c r="K768" s="8">
        <f t="shared" ref="K768:K773" si="33">K769</f>
        <v>0</v>
      </c>
    </row>
    <row r="769" spans="1:11" s="3" customFormat="1" ht="18" customHeight="1" x14ac:dyDescent="0.25">
      <c r="A769" s="43"/>
      <c r="B769" s="6" t="s">
        <v>28</v>
      </c>
      <c r="C769" s="56">
        <v>923</v>
      </c>
      <c r="D769" s="4" t="s">
        <v>21</v>
      </c>
      <c r="E769" s="4" t="s">
        <v>5</v>
      </c>
      <c r="F769" s="4"/>
      <c r="G769" s="51"/>
      <c r="H769" s="4"/>
      <c r="I769" s="4"/>
      <c r="J769" s="4"/>
      <c r="K769" s="8">
        <f t="shared" si="33"/>
        <v>0</v>
      </c>
    </row>
    <row r="770" spans="1:11" s="3" customFormat="1" ht="31.5" customHeight="1" x14ac:dyDescent="0.25">
      <c r="A770" s="43"/>
      <c r="B770" s="34" t="s">
        <v>352</v>
      </c>
      <c r="C770" s="56">
        <v>923</v>
      </c>
      <c r="D770" s="4" t="s">
        <v>21</v>
      </c>
      <c r="E770" s="4" t="s">
        <v>5</v>
      </c>
      <c r="F770" s="4" t="s">
        <v>95</v>
      </c>
      <c r="G770" s="4"/>
      <c r="H770" s="4"/>
      <c r="I770" s="4"/>
      <c r="J770" s="65"/>
      <c r="K770" s="8">
        <f t="shared" si="33"/>
        <v>0</v>
      </c>
    </row>
    <row r="771" spans="1:11" s="3" customFormat="1" ht="31.5" customHeight="1" x14ac:dyDescent="0.25">
      <c r="A771" s="43"/>
      <c r="B771" s="34" t="s">
        <v>353</v>
      </c>
      <c r="C771" s="56">
        <v>923</v>
      </c>
      <c r="D771" s="4" t="s">
        <v>21</v>
      </c>
      <c r="E771" s="4" t="s">
        <v>5</v>
      </c>
      <c r="F771" s="4" t="s">
        <v>95</v>
      </c>
      <c r="G771" s="4" t="s">
        <v>87</v>
      </c>
      <c r="H771" s="4"/>
      <c r="I771" s="4"/>
      <c r="J771" s="4"/>
      <c r="K771" s="8">
        <f t="shared" si="33"/>
        <v>0</v>
      </c>
    </row>
    <row r="772" spans="1:11" s="3" customFormat="1" ht="31.5" customHeight="1" x14ac:dyDescent="0.25">
      <c r="A772" s="43"/>
      <c r="B772" s="7" t="s">
        <v>179</v>
      </c>
      <c r="C772" s="56">
        <v>923</v>
      </c>
      <c r="D772" s="4" t="s">
        <v>21</v>
      </c>
      <c r="E772" s="4" t="s">
        <v>5</v>
      </c>
      <c r="F772" s="4" t="s">
        <v>95</v>
      </c>
      <c r="G772" s="4" t="s">
        <v>87</v>
      </c>
      <c r="H772" s="4" t="s">
        <v>2</v>
      </c>
      <c r="I772" s="4"/>
      <c r="J772" s="4"/>
      <c r="K772" s="8">
        <f t="shared" si="33"/>
        <v>0</v>
      </c>
    </row>
    <row r="773" spans="1:11" s="3" customFormat="1" ht="31.5" customHeight="1" x14ac:dyDescent="0.25">
      <c r="A773" s="43"/>
      <c r="B773" s="34" t="s">
        <v>354</v>
      </c>
      <c r="C773" s="56">
        <v>923</v>
      </c>
      <c r="D773" s="4" t="s">
        <v>21</v>
      </c>
      <c r="E773" s="4" t="s">
        <v>5</v>
      </c>
      <c r="F773" s="4" t="s">
        <v>95</v>
      </c>
      <c r="G773" s="4" t="s">
        <v>87</v>
      </c>
      <c r="H773" s="4" t="s">
        <v>2</v>
      </c>
      <c r="I773" s="4" t="s">
        <v>96</v>
      </c>
      <c r="J773" s="4"/>
      <c r="K773" s="8">
        <f t="shared" si="33"/>
        <v>0</v>
      </c>
    </row>
    <row r="774" spans="1:11" s="3" customFormat="1" ht="18" customHeight="1" x14ac:dyDescent="0.25">
      <c r="A774" s="43"/>
      <c r="B774" s="7" t="s">
        <v>53</v>
      </c>
      <c r="C774" s="56">
        <v>923</v>
      </c>
      <c r="D774" s="4" t="s">
        <v>21</v>
      </c>
      <c r="E774" s="4" t="s">
        <v>5</v>
      </c>
      <c r="F774" s="4" t="s">
        <v>95</v>
      </c>
      <c r="G774" s="4" t="s">
        <v>87</v>
      </c>
      <c r="H774" s="4" t="s">
        <v>2</v>
      </c>
      <c r="I774" s="4" t="s">
        <v>96</v>
      </c>
      <c r="J774" s="4" t="s">
        <v>54</v>
      </c>
      <c r="K774" s="8"/>
    </row>
    <row r="775" spans="1:11" s="3" customFormat="1" ht="31.5" customHeight="1" x14ac:dyDescent="0.25">
      <c r="A775" s="138">
        <v>9</v>
      </c>
      <c r="B775" s="7" t="s">
        <v>467</v>
      </c>
      <c r="C775" s="56">
        <v>925</v>
      </c>
      <c r="D775" s="65"/>
      <c r="E775" s="65"/>
      <c r="F775" s="65"/>
      <c r="G775" s="56"/>
      <c r="H775" s="65"/>
      <c r="I775" s="65"/>
      <c r="J775" s="65"/>
      <c r="K775" s="8">
        <f>SUM(K776+K784+K1010)</f>
        <v>3309890.9</v>
      </c>
    </row>
    <row r="776" spans="1:11" s="3" customFormat="1" ht="18" customHeight="1" x14ac:dyDescent="0.25">
      <c r="A776" s="139"/>
      <c r="B776" s="7" t="s">
        <v>14</v>
      </c>
      <c r="C776" s="56">
        <v>925</v>
      </c>
      <c r="D776" s="65" t="s">
        <v>5</v>
      </c>
      <c r="E776" s="65"/>
      <c r="F776" s="65"/>
      <c r="G776" s="56"/>
      <c r="H776" s="65"/>
      <c r="I776" s="65"/>
      <c r="J776" s="65"/>
      <c r="K776" s="8">
        <f>SUM(K777)</f>
        <v>403.1</v>
      </c>
    </row>
    <row r="777" spans="1:11" s="3" customFormat="1" ht="31.5" customHeight="1" x14ac:dyDescent="0.25">
      <c r="A777" s="139"/>
      <c r="B777" s="7" t="s">
        <v>126</v>
      </c>
      <c r="C777" s="56">
        <v>925</v>
      </c>
      <c r="D777" s="65" t="s">
        <v>5</v>
      </c>
      <c r="E777" s="4" t="s">
        <v>10</v>
      </c>
      <c r="F777" s="4"/>
      <c r="G777" s="51"/>
      <c r="H777" s="4"/>
      <c r="I777" s="4"/>
      <c r="J777" s="65"/>
      <c r="K777" s="8">
        <f>K778</f>
        <v>403.1</v>
      </c>
    </row>
    <row r="778" spans="1:11" s="3" customFormat="1" ht="18" customHeight="1" x14ac:dyDescent="0.25">
      <c r="A778" s="139"/>
      <c r="B778" s="34" t="s">
        <v>343</v>
      </c>
      <c r="C778" s="56">
        <v>925</v>
      </c>
      <c r="D778" s="4" t="s">
        <v>5</v>
      </c>
      <c r="E778" s="4" t="s">
        <v>10</v>
      </c>
      <c r="F778" s="4" t="s">
        <v>80</v>
      </c>
      <c r="G778" s="4"/>
      <c r="H778" s="4"/>
      <c r="I778" s="4"/>
      <c r="J778" s="65"/>
      <c r="K778" s="8">
        <f>K779</f>
        <v>403.1</v>
      </c>
    </row>
    <row r="779" spans="1:11" s="3" customFormat="1" ht="47.25" customHeight="1" x14ac:dyDescent="0.25">
      <c r="A779" s="139"/>
      <c r="B779" s="34" t="s">
        <v>344</v>
      </c>
      <c r="C779" s="56">
        <v>925</v>
      </c>
      <c r="D779" s="4" t="s">
        <v>5</v>
      </c>
      <c r="E779" s="4" t="s">
        <v>10</v>
      </c>
      <c r="F779" s="4" t="s">
        <v>80</v>
      </c>
      <c r="G779" s="4" t="s">
        <v>114</v>
      </c>
      <c r="H779" s="4"/>
      <c r="I779" s="4"/>
      <c r="J779" s="65"/>
      <c r="K779" s="8">
        <f>SUM(K780)</f>
        <v>403.1</v>
      </c>
    </row>
    <row r="780" spans="1:11" s="3" customFormat="1" ht="30.6" customHeight="1" x14ac:dyDescent="0.25">
      <c r="A780" s="139"/>
      <c r="B780" s="34" t="s">
        <v>127</v>
      </c>
      <c r="C780" s="56">
        <v>925</v>
      </c>
      <c r="D780" s="4" t="s">
        <v>5</v>
      </c>
      <c r="E780" s="4" t="s">
        <v>10</v>
      </c>
      <c r="F780" s="4" t="s">
        <v>80</v>
      </c>
      <c r="G780" s="4" t="s">
        <v>114</v>
      </c>
      <c r="H780" s="4" t="s">
        <v>2</v>
      </c>
      <c r="I780" s="4"/>
      <c r="J780" s="65"/>
      <c r="K780" s="8">
        <f>SUM(K781)</f>
        <v>403.1</v>
      </c>
    </row>
    <row r="781" spans="1:11" s="3" customFormat="1" ht="31.5" customHeight="1" x14ac:dyDescent="0.25">
      <c r="A781" s="139"/>
      <c r="B781" s="34" t="s">
        <v>128</v>
      </c>
      <c r="C781" s="56">
        <v>925</v>
      </c>
      <c r="D781" s="4" t="s">
        <v>5</v>
      </c>
      <c r="E781" s="4" t="s">
        <v>10</v>
      </c>
      <c r="F781" s="4" t="s">
        <v>80</v>
      </c>
      <c r="G781" s="4" t="s">
        <v>114</v>
      </c>
      <c r="H781" s="4" t="s">
        <v>2</v>
      </c>
      <c r="I781" s="4" t="s">
        <v>131</v>
      </c>
      <c r="J781" s="65"/>
      <c r="K781" s="8">
        <f>SUM(K782:K783)</f>
        <v>403.1</v>
      </c>
    </row>
    <row r="782" spans="1:11" s="3" customFormat="1" ht="31.5" customHeight="1" x14ac:dyDescent="0.25">
      <c r="A782" s="139"/>
      <c r="B782" s="7" t="s">
        <v>120</v>
      </c>
      <c r="C782" s="56">
        <v>925</v>
      </c>
      <c r="D782" s="4" t="s">
        <v>5</v>
      </c>
      <c r="E782" s="4" t="s">
        <v>10</v>
      </c>
      <c r="F782" s="4" t="s">
        <v>80</v>
      </c>
      <c r="G782" s="4" t="s">
        <v>114</v>
      </c>
      <c r="H782" s="4" t="s">
        <v>2</v>
      </c>
      <c r="I782" s="4" t="s">
        <v>131</v>
      </c>
      <c r="J782" s="65" t="s">
        <v>47</v>
      </c>
      <c r="K782" s="8">
        <f>24.6+15+210.5+103+50</f>
        <v>403.1</v>
      </c>
    </row>
    <row r="783" spans="1:11" s="3" customFormat="1" ht="31.5" customHeight="1" x14ac:dyDescent="0.25">
      <c r="A783" s="139"/>
      <c r="B783" s="37" t="s">
        <v>118</v>
      </c>
      <c r="C783" s="56">
        <v>925</v>
      </c>
      <c r="D783" s="4" t="s">
        <v>5</v>
      </c>
      <c r="E783" s="4" t="s">
        <v>10</v>
      </c>
      <c r="F783" s="4" t="s">
        <v>80</v>
      </c>
      <c r="G783" s="4" t="s">
        <v>114</v>
      </c>
      <c r="H783" s="4" t="s">
        <v>2</v>
      </c>
      <c r="I783" s="4" t="s">
        <v>131</v>
      </c>
      <c r="J783" s="65" t="s">
        <v>57</v>
      </c>
      <c r="K783" s="8"/>
    </row>
    <row r="784" spans="1:11" s="3" customFormat="1" ht="18" customHeight="1" x14ac:dyDescent="0.25">
      <c r="A784" s="139"/>
      <c r="B784" s="7" t="s">
        <v>18</v>
      </c>
      <c r="C784" s="56">
        <v>925</v>
      </c>
      <c r="D784" s="4" t="s">
        <v>8</v>
      </c>
      <c r="E784" s="65"/>
      <c r="F784" s="65"/>
      <c r="G784" s="56"/>
      <c r="H784" s="65"/>
      <c r="I784" s="65"/>
      <c r="J784" s="65"/>
      <c r="K784" s="8">
        <f>SUM(K785+K826+K931+K900+K925+K812)</f>
        <v>3294310.0999999996</v>
      </c>
    </row>
    <row r="785" spans="1:13" s="3" customFormat="1" ht="18" customHeight="1" x14ac:dyDescent="0.25">
      <c r="A785" s="139"/>
      <c r="B785" s="7" t="s">
        <v>25</v>
      </c>
      <c r="C785" s="56">
        <v>925</v>
      </c>
      <c r="D785" s="65" t="s">
        <v>8</v>
      </c>
      <c r="E785" s="65" t="s">
        <v>2</v>
      </c>
      <c r="F785" s="65"/>
      <c r="G785" s="56"/>
      <c r="H785" s="65"/>
      <c r="I785" s="65"/>
      <c r="J785" s="65"/>
      <c r="K785" s="8">
        <f>SUM(K786+K817)</f>
        <v>1066886.6000000001</v>
      </c>
    </row>
    <row r="786" spans="1:13" s="3" customFormat="1" ht="18" customHeight="1" x14ac:dyDescent="0.25">
      <c r="A786" s="139"/>
      <c r="B786" s="34" t="s">
        <v>376</v>
      </c>
      <c r="C786" s="56">
        <v>925</v>
      </c>
      <c r="D786" s="65" t="s">
        <v>8</v>
      </c>
      <c r="E786" s="65" t="s">
        <v>2</v>
      </c>
      <c r="F786" s="65" t="s">
        <v>2</v>
      </c>
      <c r="G786" s="56"/>
      <c r="H786" s="65"/>
      <c r="I786" s="65"/>
      <c r="J786" s="65"/>
      <c r="K786" s="8">
        <f>SUM(K787)</f>
        <v>1066886.6000000001</v>
      </c>
      <c r="L786" s="3">
        <v>3304723.4</v>
      </c>
    </row>
    <row r="787" spans="1:13" s="3" customFormat="1" ht="19.5" customHeight="1" x14ac:dyDescent="0.25">
      <c r="A787" s="139"/>
      <c r="B787" s="34" t="s">
        <v>377</v>
      </c>
      <c r="C787" s="56">
        <v>925</v>
      </c>
      <c r="D787" s="65" t="s">
        <v>8</v>
      </c>
      <c r="E787" s="65" t="s">
        <v>2</v>
      </c>
      <c r="F787" s="65" t="s">
        <v>2</v>
      </c>
      <c r="G787" s="56">
        <v>1</v>
      </c>
      <c r="H787" s="65"/>
      <c r="I787" s="65"/>
      <c r="J787" s="65"/>
      <c r="K787" s="8">
        <f>SUM(K788+K809+K797+K804)</f>
        <v>1066886.6000000001</v>
      </c>
      <c r="L787" s="3">
        <f>K786+K827+K901+K926+K932+K1012</f>
        <v>3309148.8</v>
      </c>
    </row>
    <row r="788" spans="1:13" s="3" customFormat="1" ht="63" customHeight="1" x14ac:dyDescent="0.25">
      <c r="A788" s="139"/>
      <c r="B788" s="34" t="s">
        <v>378</v>
      </c>
      <c r="C788" s="56">
        <v>925</v>
      </c>
      <c r="D788" s="65" t="s">
        <v>8</v>
      </c>
      <c r="E788" s="65" t="s">
        <v>2</v>
      </c>
      <c r="F788" s="65" t="s">
        <v>2</v>
      </c>
      <c r="G788" s="56">
        <v>1</v>
      </c>
      <c r="H788" s="65" t="s">
        <v>2</v>
      </c>
      <c r="I788" s="65"/>
      <c r="J788" s="65"/>
      <c r="K788" s="8">
        <f>K795+K793+K791+K789</f>
        <v>0</v>
      </c>
      <c r="L788" s="3">
        <v>3304723382.9400001</v>
      </c>
      <c r="M788" s="3">
        <f>L787-3304723.4</f>
        <v>4425.3999999999069</v>
      </c>
    </row>
    <row r="789" spans="1:13" s="3" customFormat="1" ht="31.5" customHeight="1" x14ac:dyDescent="0.25">
      <c r="A789" s="139"/>
      <c r="B789" s="34" t="s">
        <v>561</v>
      </c>
      <c r="C789" s="56">
        <v>925</v>
      </c>
      <c r="D789" s="65" t="s">
        <v>8</v>
      </c>
      <c r="E789" s="65" t="s">
        <v>2</v>
      </c>
      <c r="F789" s="4" t="s">
        <v>2</v>
      </c>
      <c r="G789" s="4" t="s">
        <v>87</v>
      </c>
      <c r="H789" s="4" t="s">
        <v>2</v>
      </c>
      <c r="I789" s="4" t="s">
        <v>491</v>
      </c>
      <c r="J789" s="65"/>
      <c r="K789" s="8">
        <f>K790</f>
        <v>0</v>
      </c>
    </row>
    <row r="790" spans="1:13" s="3" customFormat="1" ht="31.5" customHeight="1" x14ac:dyDescent="0.25">
      <c r="A790" s="139"/>
      <c r="B790" s="37" t="s">
        <v>118</v>
      </c>
      <c r="C790" s="56">
        <v>925</v>
      </c>
      <c r="D790" s="65" t="s">
        <v>8</v>
      </c>
      <c r="E790" s="65" t="s">
        <v>2</v>
      </c>
      <c r="F790" s="4" t="s">
        <v>2</v>
      </c>
      <c r="G790" s="4" t="s">
        <v>87</v>
      </c>
      <c r="H790" s="4" t="s">
        <v>2</v>
      </c>
      <c r="I790" s="4" t="s">
        <v>491</v>
      </c>
      <c r="J790" s="65" t="s">
        <v>57</v>
      </c>
      <c r="K790" s="8"/>
    </row>
    <row r="791" spans="1:13" s="3" customFormat="1" ht="31.5" customHeight="1" x14ac:dyDescent="0.25">
      <c r="A791" s="139"/>
      <c r="B791" s="34" t="s">
        <v>279</v>
      </c>
      <c r="C791" s="56">
        <v>925</v>
      </c>
      <c r="D791" s="65" t="s">
        <v>8</v>
      </c>
      <c r="E791" s="65" t="s">
        <v>2</v>
      </c>
      <c r="F791" s="4" t="s">
        <v>2</v>
      </c>
      <c r="G791" s="4" t="s">
        <v>87</v>
      </c>
      <c r="H791" s="4" t="s">
        <v>2</v>
      </c>
      <c r="I791" s="4" t="s">
        <v>280</v>
      </c>
      <c r="J791" s="65"/>
      <c r="K791" s="8">
        <f>K792</f>
        <v>0</v>
      </c>
    </row>
    <row r="792" spans="1:13" s="3" customFormat="1" ht="31.5" customHeight="1" x14ac:dyDescent="0.25">
      <c r="A792" s="139"/>
      <c r="B792" s="37" t="s">
        <v>118</v>
      </c>
      <c r="C792" s="56">
        <v>925</v>
      </c>
      <c r="D792" s="65" t="s">
        <v>8</v>
      </c>
      <c r="E792" s="65" t="s">
        <v>2</v>
      </c>
      <c r="F792" s="4" t="s">
        <v>2</v>
      </c>
      <c r="G792" s="4" t="s">
        <v>87</v>
      </c>
      <c r="H792" s="4" t="s">
        <v>2</v>
      </c>
      <c r="I792" s="4" t="s">
        <v>280</v>
      </c>
      <c r="J792" s="65" t="s">
        <v>57</v>
      </c>
      <c r="K792" s="8"/>
    </row>
    <row r="793" spans="1:13" s="3" customFormat="1" ht="31.5" customHeight="1" x14ac:dyDescent="0.25">
      <c r="A793" s="139"/>
      <c r="B793" s="34" t="s">
        <v>282</v>
      </c>
      <c r="C793" s="56">
        <v>925</v>
      </c>
      <c r="D793" s="65" t="s">
        <v>8</v>
      </c>
      <c r="E793" s="65" t="s">
        <v>2</v>
      </c>
      <c r="F793" s="65" t="s">
        <v>2</v>
      </c>
      <c r="G793" s="56">
        <v>1</v>
      </c>
      <c r="H793" s="65" t="s">
        <v>2</v>
      </c>
      <c r="I793" s="65" t="s">
        <v>281</v>
      </c>
      <c r="J793" s="65"/>
      <c r="K793" s="8">
        <f>SUM(K794)</f>
        <v>0</v>
      </c>
    </row>
    <row r="794" spans="1:13" s="3" customFormat="1" ht="31.5" customHeight="1" x14ac:dyDescent="0.25">
      <c r="A794" s="139"/>
      <c r="B794" s="37" t="s">
        <v>118</v>
      </c>
      <c r="C794" s="56">
        <v>925</v>
      </c>
      <c r="D794" s="65" t="s">
        <v>8</v>
      </c>
      <c r="E794" s="65" t="s">
        <v>2</v>
      </c>
      <c r="F794" s="65" t="s">
        <v>2</v>
      </c>
      <c r="G794" s="56">
        <v>1</v>
      </c>
      <c r="H794" s="65" t="s">
        <v>2</v>
      </c>
      <c r="I794" s="65" t="s">
        <v>281</v>
      </c>
      <c r="J794" s="65" t="s">
        <v>57</v>
      </c>
      <c r="K794" s="8"/>
    </row>
    <row r="795" spans="1:13" s="3" customFormat="1" ht="94.5" customHeight="1" x14ac:dyDescent="0.25">
      <c r="A795" s="139"/>
      <c r="B795" s="7" t="s">
        <v>262</v>
      </c>
      <c r="C795" s="56">
        <v>925</v>
      </c>
      <c r="D795" s="65" t="s">
        <v>8</v>
      </c>
      <c r="E795" s="65" t="s">
        <v>2</v>
      </c>
      <c r="F795" s="65" t="s">
        <v>2</v>
      </c>
      <c r="G795" s="56">
        <v>1</v>
      </c>
      <c r="H795" s="65" t="s">
        <v>2</v>
      </c>
      <c r="I795" s="65" t="s">
        <v>263</v>
      </c>
      <c r="J795" s="65"/>
      <c r="K795" s="8">
        <f>K796</f>
        <v>0</v>
      </c>
    </row>
    <row r="796" spans="1:13" s="3" customFormat="1" ht="31.5" customHeight="1" x14ac:dyDescent="0.25">
      <c r="A796" s="139"/>
      <c r="B796" s="37" t="s">
        <v>118</v>
      </c>
      <c r="C796" s="56">
        <v>925</v>
      </c>
      <c r="D796" s="65" t="s">
        <v>8</v>
      </c>
      <c r="E796" s="65" t="s">
        <v>2</v>
      </c>
      <c r="F796" s="65" t="s">
        <v>2</v>
      </c>
      <c r="G796" s="56">
        <v>1</v>
      </c>
      <c r="H796" s="65" t="s">
        <v>2</v>
      </c>
      <c r="I796" s="65" t="s">
        <v>263</v>
      </c>
      <c r="J796" s="65" t="s">
        <v>57</v>
      </c>
      <c r="K796" s="8"/>
    </row>
    <row r="797" spans="1:13" s="3" customFormat="1" ht="47.25" customHeight="1" x14ac:dyDescent="0.25">
      <c r="A797" s="139"/>
      <c r="B797" s="6" t="s">
        <v>105</v>
      </c>
      <c r="C797" s="56">
        <v>925</v>
      </c>
      <c r="D797" s="65" t="s">
        <v>8</v>
      </c>
      <c r="E797" s="65" t="s">
        <v>2</v>
      </c>
      <c r="F797" s="65" t="s">
        <v>2</v>
      </c>
      <c r="G797" s="56">
        <v>1</v>
      </c>
      <c r="H797" s="65" t="s">
        <v>4</v>
      </c>
      <c r="I797" s="65"/>
      <c r="J797" s="65"/>
      <c r="K797" s="8">
        <f>SUM(K802+K798+K800)</f>
        <v>1066331.6000000001</v>
      </c>
    </row>
    <row r="798" spans="1:13" s="3" customFormat="1" ht="47.25" customHeight="1" x14ac:dyDescent="0.25">
      <c r="A798" s="139"/>
      <c r="B798" s="6" t="s">
        <v>106</v>
      </c>
      <c r="C798" s="56">
        <v>925</v>
      </c>
      <c r="D798" s="65" t="s">
        <v>8</v>
      </c>
      <c r="E798" s="65" t="s">
        <v>2</v>
      </c>
      <c r="F798" s="65" t="s">
        <v>2</v>
      </c>
      <c r="G798" s="56">
        <v>1</v>
      </c>
      <c r="H798" s="65" t="s">
        <v>4</v>
      </c>
      <c r="I798" s="65" t="s">
        <v>82</v>
      </c>
      <c r="J798" s="65"/>
      <c r="K798" s="8">
        <f>SUM(K799)</f>
        <v>324713.2</v>
      </c>
    </row>
    <row r="799" spans="1:13" s="3" customFormat="1" ht="31.5" customHeight="1" x14ac:dyDescent="0.25">
      <c r="A799" s="139"/>
      <c r="B799" s="37" t="s">
        <v>118</v>
      </c>
      <c r="C799" s="56">
        <v>925</v>
      </c>
      <c r="D799" s="65" t="s">
        <v>8</v>
      </c>
      <c r="E799" s="65" t="s">
        <v>2</v>
      </c>
      <c r="F799" s="65" t="s">
        <v>2</v>
      </c>
      <c r="G799" s="56">
        <v>1</v>
      </c>
      <c r="H799" s="65" t="s">
        <v>4</v>
      </c>
      <c r="I799" s="65" t="s">
        <v>82</v>
      </c>
      <c r="J799" s="65" t="s">
        <v>57</v>
      </c>
      <c r="K799" s="8">
        <v>324713.2</v>
      </c>
    </row>
    <row r="800" spans="1:13" s="3" customFormat="1" ht="31.5" customHeight="1" x14ac:dyDescent="0.25">
      <c r="A800" s="139"/>
      <c r="B800" s="7" t="s">
        <v>211</v>
      </c>
      <c r="C800" s="56">
        <v>925</v>
      </c>
      <c r="D800" s="65" t="s">
        <v>8</v>
      </c>
      <c r="E800" s="65" t="s">
        <v>2</v>
      </c>
      <c r="F800" s="4" t="s">
        <v>2</v>
      </c>
      <c r="G800" s="4" t="s">
        <v>87</v>
      </c>
      <c r="H800" s="4" t="s">
        <v>4</v>
      </c>
      <c r="I800" s="4" t="s">
        <v>194</v>
      </c>
      <c r="J800" s="65"/>
      <c r="K800" s="8">
        <f>K801</f>
        <v>1650.3</v>
      </c>
    </row>
    <row r="801" spans="1:11" s="3" customFormat="1" ht="31.5" customHeight="1" x14ac:dyDescent="0.25">
      <c r="A801" s="139"/>
      <c r="B801" s="37" t="s">
        <v>118</v>
      </c>
      <c r="C801" s="56">
        <v>925</v>
      </c>
      <c r="D801" s="65" t="s">
        <v>8</v>
      </c>
      <c r="E801" s="65" t="s">
        <v>2</v>
      </c>
      <c r="F801" s="4" t="s">
        <v>2</v>
      </c>
      <c r="G801" s="4" t="s">
        <v>87</v>
      </c>
      <c r="H801" s="4" t="s">
        <v>4</v>
      </c>
      <c r="I801" s="4" t="s">
        <v>194</v>
      </c>
      <c r="J801" s="65" t="s">
        <v>57</v>
      </c>
      <c r="K801" s="8">
        <v>1650.3</v>
      </c>
    </row>
    <row r="802" spans="1:11" s="3" customFormat="1" ht="63" customHeight="1" x14ac:dyDescent="0.25">
      <c r="A802" s="139"/>
      <c r="B802" s="6" t="s">
        <v>198</v>
      </c>
      <c r="C802" s="56">
        <v>925</v>
      </c>
      <c r="D802" s="65" t="s">
        <v>8</v>
      </c>
      <c r="E802" s="65" t="s">
        <v>2</v>
      </c>
      <c r="F802" s="65" t="s">
        <v>2</v>
      </c>
      <c r="G802" s="56">
        <v>1</v>
      </c>
      <c r="H802" s="65" t="s">
        <v>4</v>
      </c>
      <c r="I802" s="65" t="s">
        <v>107</v>
      </c>
      <c r="J802" s="65"/>
      <c r="K802" s="8">
        <f>SUM(K803)</f>
        <v>739968.1</v>
      </c>
    </row>
    <row r="803" spans="1:11" s="3" customFormat="1" ht="31.5" customHeight="1" x14ac:dyDescent="0.25">
      <c r="A803" s="139"/>
      <c r="B803" s="6" t="s">
        <v>118</v>
      </c>
      <c r="C803" s="56">
        <v>925</v>
      </c>
      <c r="D803" s="65" t="s">
        <v>8</v>
      </c>
      <c r="E803" s="65" t="s">
        <v>2</v>
      </c>
      <c r="F803" s="65" t="s">
        <v>2</v>
      </c>
      <c r="G803" s="56">
        <v>1</v>
      </c>
      <c r="H803" s="65" t="s">
        <v>4</v>
      </c>
      <c r="I803" s="65" t="s">
        <v>107</v>
      </c>
      <c r="J803" s="65" t="s">
        <v>57</v>
      </c>
      <c r="K803" s="8">
        <f>724149.1+15819</f>
        <v>739968.1</v>
      </c>
    </row>
    <row r="804" spans="1:11" s="3" customFormat="1" ht="15.6" customHeight="1" x14ac:dyDescent="0.25">
      <c r="A804" s="139"/>
      <c r="B804" s="7" t="s">
        <v>109</v>
      </c>
      <c r="C804" s="56">
        <v>925</v>
      </c>
      <c r="D804" s="65" t="s">
        <v>8</v>
      </c>
      <c r="E804" s="65" t="s">
        <v>2</v>
      </c>
      <c r="F804" s="4" t="s">
        <v>2</v>
      </c>
      <c r="G804" s="4" t="s">
        <v>87</v>
      </c>
      <c r="H804" s="4" t="s">
        <v>6</v>
      </c>
      <c r="I804" s="4"/>
      <c r="J804" s="65"/>
      <c r="K804" s="8">
        <f>SUM(K807+K805)</f>
        <v>0</v>
      </c>
    </row>
    <row r="805" spans="1:11" s="3" customFormat="1" ht="78.75" customHeight="1" x14ac:dyDescent="0.25">
      <c r="A805" s="139"/>
      <c r="B805" s="7" t="s">
        <v>264</v>
      </c>
      <c r="C805" s="56">
        <v>925</v>
      </c>
      <c r="D805" s="65" t="s">
        <v>8</v>
      </c>
      <c r="E805" s="65" t="s">
        <v>2</v>
      </c>
      <c r="F805" s="4" t="s">
        <v>2</v>
      </c>
      <c r="G805" s="4" t="s">
        <v>87</v>
      </c>
      <c r="H805" s="4" t="s">
        <v>6</v>
      </c>
      <c r="I805" s="4" t="s">
        <v>205</v>
      </c>
      <c r="J805" s="65"/>
      <c r="K805" s="8">
        <f>K806</f>
        <v>0</v>
      </c>
    </row>
    <row r="806" spans="1:11" s="3" customFormat="1" ht="33.75" customHeight="1" x14ac:dyDescent="0.25">
      <c r="A806" s="139"/>
      <c r="B806" s="6" t="s">
        <v>118</v>
      </c>
      <c r="C806" s="56">
        <v>925</v>
      </c>
      <c r="D806" s="65" t="s">
        <v>8</v>
      </c>
      <c r="E806" s="65" t="s">
        <v>2</v>
      </c>
      <c r="F806" s="4" t="s">
        <v>2</v>
      </c>
      <c r="G806" s="4" t="s">
        <v>87</v>
      </c>
      <c r="H806" s="4" t="s">
        <v>6</v>
      </c>
      <c r="I806" s="4" t="s">
        <v>205</v>
      </c>
      <c r="J806" s="65" t="s">
        <v>57</v>
      </c>
      <c r="K806" s="8"/>
    </row>
    <row r="807" spans="1:11" s="3" customFormat="1" ht="18" customHeight="1" x14ac:dyDescent="0.25">
      <c r="A807" s="139"/>
      <c r="B807" s="7" t="s">
        <v>260</v>
      </c>
      <c r="C807" s="56">
        <v>925</v>
      </c>
      <c r="D807" s="65" t="s">
        <v>8</v>
      </c>
      <c r="E807" s="65" t="s">
        <v>2</v>
      </c>
      <c r="F807" s="4" t="s">
        <v>2</v>
      </c>
      <c r="G807" s="4" t="s">
        <v>87</v>
      </c>
      <c r="H807" s="4" t="s">
        <v>6</v>
      </c>
      <c r="I807" s="4" t="s">
        <v>259</v>
      </c>
      <c r="J807" s="65"/>
      <c r="K807" s="8">
        <f>SUM(K808)</f>
        <v>0</v>
      </c>
    </row>
    <row r="808" spans="1:11" s="3" customFormat="1" ht="31.5" customHeight="1" x14ac:dyDescent="0.25">
      <c r="A808" s="139"/>
      <c r="B808" s="37" t="s">
        <v>118</v>
      </c>
      <c r="C808" s="56">
        <v>925</v>
      </c>
      <c r="D808" s="65" t="s">
        <v>8</v>
      </c>
      <c r="E808" s="65" t="s">
        <v>2</v>
      </c>
      <c r="F808" s="4" t="s">
        <v>2</v>
      </c>
      <c r="G808" s="4" t="s">
        <v>87</v>
      </c>
      <c r="H808" s="4" t="s">
        <v>6</v>
      </c>
      <c r="I808" s="4" t="s">
        <v>259</v>
      </c>
      <c r="J808" s="65" t="s">
        <v>57</v>
      </c>
      <c r="K808" s="8"/>
    </row>
    <row r="809" spans="1:11" s="3" customFormat="1" ht="63" customHeight="1" x14ac:dyDescent="0.25">
      <c r="A809" s="139"/>
      <c r="B809" s="34" t="s">
        <v>103</v>
      </c>
      <c r="C809" s="56">
        <v>925</v>
      </c>
      <c r="D809" s="65" t="s">
        <v>8</v>
      </c>
      <c r="E809" s="65" t="s">
        <v>2</v>
      </c>
      <c r="F809" s="65" t="s">
        <v>2</v>
      </c>
      <c r="G809" s="56">
        <v>1</v>
      </c>
      <c r="H809" s="65" t="s">
        <v>30</v>
      </c>
      <c r="I809" s="65"/>
      <c r="J809" s="65"/>
      <c r="K809" s="8">
        <f t="shared" ref="K809:K810" si="34">SUM(K810)</f>
        <v>555</v>
      </c>
    </row>
    <row r="810" spans="1:11" s="3" customFormat="1" ht="94.5" customHeight="1" x14ac:dyDescent="0.25">
      <c r="A810" s="139"/>
      <c r="B810" s="54" t="s">
        <v>195</v>
      </c>
      <c r="C810" s="56">
        <v>925</v>
      </c>
      <c r="D810" s="65" t="s">
        <v>8</v>
      </c>
      <c r="E810" s="65" t="s">
        <v>2</v>
      </c>
      <c r="F810" s="65" t="s">
        <v>2</v>
      </c>
      <c r="G810" s="56">
        <v>1</v>
      </c>
      <c r="H810" s="65" t="s">
        <v>30</v>
      </c>
      <c r="I810" s="65" t="s">
        <v>104</v>
      </c>
      <c r="J810" s="65"/>
      <c r="K810" s="8">
        <f t="shared" si="34"/>
        <v>555</v>
      </c>
    </row>
    <row r="811" spans="1:11" s="3" customFormat="1" ht="31.5" customHeight="1" x14ac:dyDescent="0.25">
      <c r="A811" s="139"/>
      <c r="B811" s="6" t="s">
        <v>118</v>
      </c>
      <c r="C811" s="56">
        <v>925</v>
      </c>
      <c r="D811" s="65" t="s">
        <v>8</v>
      </c>
      <c r="E811" s="65" t="s">
        <v>2</v>
      </c>
      <c r="F811" s="65" t="s">
        <v>2</v>
      </c>
      <c r="G811" s="56">
        <v>1</v>
      </c>
      <c r="H811" s="65" t="s">
        <v>30</v>
      </c>
      <c r="I811" s="65" t="s">
        <v>104</v>
      </c>
      <c r="J811" s="65" t="s">
        <v>57</v>
      </c>
      <c r="K811" s="8">
        <v>555</v>
      </c>
    </row>
    <row r="812" spans="1:11" s="3" customFormat="1" ht="18.75" customHeight="1" x14ac:dyDescent="0.25">
      <c r="A812" s="139"/>
      <c r="B812" s="34" t="s">
        <v>374</v>
      </c>
      <c r="C812" s="56">
        <v>925</v>
      </c>
      <c r="D812" s="65" t="s">
        <v>8</v>
      </c>
      <c r="E812" s="65" t="s">
        <v>2</v>
      </c>
      <c r="F812" s="4" t="s">
        <v>30</v>
      </c>
      <c r="G812" s="4"/>
      <c r="H812" s="4"/>
      <c r="I812" s="4"/>
      <c r="J812" s="4"/>
      <c r="K812" s="8">
        <f>K813</f>
        <v>0</v>
      </c>
    </row>
    <row r="813" spans="1:11" s="3" customFormat="1" ht="31.5" customHeight="1" x14ac:dyDescent="0.25">
      <c r="A813" s="139"/>
      <c r="B813" s="55" t="s">
        <v>375</v>
      </c>
      <c r="C813" s="56">
        <v>925</v>
      </c>
      <c r="D813" s="65" t="s">
        <v>8</v>
      </c>
      <c r="E813" s="65" t="s">
        <v>2</v>
      </c>
      <c r="F813" s="4" t="s">
        <v>30</v>
      </c>
      <c r="G813" s="4" t="s">
        <v>87</v>
      </c>
      <c r="H813" s="4"/>
      <c r="I813" s="4"/>
      <c r="J813" s="4"/>
      <c r="K813" s="8">
        <f>K814</f>
        <v>0</v>
      </c>
    </row>
    <row r="814" spans="1:11" s="3" customFormat="1" ht="47.25" customHeight="1" x14ac:dyDescent="0.25">
      <c r="A814" s="139"/>
      <c r="B814" s="34" t="s">
        <v>381</v>
      </c>
      <c r="C814" s="56">
        <v>925</v>
      </c>
      <c r="D814" s="65" t="s">
        <v>8</v>
      </c>
      <c r="E814" s="65" t="s">
        <v>2</v>
      </c>
      <c r="F814" s="4" t="s">
        <v>30</v>
      </c>
      <c r="G814" s="4" t="s">
        <v>87</v>
      </c>
      <c r="H814" s="4" t="s">
        <v>2</v>
      </c>
      <c r="I814" s="4"/>
      <c r="J814" s="65"/>
      <c r="K814" s="8">
        <f>K815</f>
        <v>0</v>
      </c>
    </row>
    <row r="815" spans="1:11" s="3" customFormat="1" ht="31.5" customHeight="1" x14ac:dyDescent="0.25">
      <c r="A815" s="139"/>
      <c r="B815" s="34" t="s">
        <v>314</v>
      </c>
      <c r="C815" s="56">
        <v>925</v>
      </c>
      <c r="D815" s="65" t="s">
        <v>8</v>
      </c>
      <c r="E815" s="65" t="s">
        <v>2</v>
      </c>
      <c r="F815" s="4" t="s">
        <v>30</v>
      </c>
      <c r="G815" s="4" t="s">
        <v>87</v>
      </c>
      <c r="H815" s="4" t="s">
        <v>2</v>
      </c>
      <c r="I815" s="4" t="s">
        <v>315</v>
      </c>
      <c r="J815" s="65"/>
      <c r="K815" s="8">
        <f>K816</f>
        <v>0</v>
      </c>
    </row>
    <row r="816" spans="1:11" s="3" customFormat="1" ht="31.5" customHeight="1" x14ac:dyDescent="0.25">
      <c r="A816" s="139"/>
      <c r="B816" s="37" t="s">
        <v>118</v>
      </c>
      <c r="C816" s="56">
        <v>925</v>
      </c>
      <c r="D816" s="65" t="s">
        <v>8</v>
      </c>
      <c r="E816" s="65" t="s">
        <v>2</v>
      </c>
      <c r="F816" s="4" t="s">
        <v>30</v>
      </c>
      <c r="G816" s="4" t="s">
        <v>87</v>
      </c>
      <c r="H816" s="4" t="s">
        <v>2</v>
      </c>
      <c r="I816" s="4" t="s">
        <v>315</v>
      </c>
      <c r="J816" s="65" t="s">
        <v>57</v>
      </c>
      <c r="K816" s="8"/>
    </row>
    <row r="817" spans="1:11" s="3" customFormat="1" ht="31.5" customHeight="1" x14ac:dyDescent="0.25">
      <c r="A817" s="139"/>
      <c r="B817" s="34" t="s">
        <v>141</v>
      </c>
      <c r="C817" s="56">
        <v>925</v>
      </c>
      <c r="D817" s="65" t="s">
        <v>8</v>
      </c>
      <c r="E817" s="65" t="s">
        <v>2</v>
      </c>
      <c r="F817" s="65" t="s">
        <v>39</v>
      </c>
      <c r="G817" s="56"/>
      <c r="H817" s="65"/>
      <c r="I817" s="65"/>
      <c r="J817" s="65"/>
      <c r="K817" s="8">
        <f>SUM(K818+K822)</f>
        <v>0</v>
      </c>
    </row>
    <row r="818" spans="1:11" s="3" customFormat="1" ht="18" customHeight="1" x14ac:dyDescent="0.25">
      <c r="A818" s="139"/>
      <c r="B818" s="34" t="s">
        <v>160</v>
      </c>
      <c r="C818" s="56">
        <v>925</v>
      </c>
      <c r="D818" s="65" t="s">
        <v>8</v>
      </c>
      <c r="E818" s="65" t="s">
        <v>2</v>
      </c>
      <c r="F818" s="65" t="s">
        <v>39</v>
      </c>
      <c r="G818" s="56">
        <v>2</v>
      </c>
      <c r="H818" s="65"/>
      <c r="I818" s="65"/>
      <c r="J818" s="65"/>
      <c r="K818" s="8">
        <f>K819</f>
        <v>0</v>
      </c>
    </row>
    <row r="819" spans="1:11" s="3" customFormat="1" ht="31.5" customHeight="1" x14ac:dyDescent="0.25">
      <c r="A819" s="139"/>
      <c r="B819" s="34" t="s">
        <v>191</v>
      </c>
      <c r="C819" s="56">
        <v>925</v>
      </c>
      <c r="D819" s="65" t="s">
        <v>8</v>
      </c>
      <c r="E819" s="65" t="s">
        <v>2</v>
      </c>
      <c r="F819" s="65" t="s">
        <v>39</v>
      </c>
      <c r="G819" s="56">
        <v>2</v>
      </c>
      <c r="H819" s="65" t="s">
        <v>4</v>
      </c>
      <c r="I819" s="65"/>
      <c r="J819" s="65"/>
      <c r="K819" s="8">
        <f>K820</f>
        <v>0</v>
      </c>
    </row>
    <row r="820" spans="1:11" s="3" customFormat="1" ht="51" customHeight="1" x14ac:dyDescent="0.25">
      <c r="A820" s="139"/>
      <c r="B820" s="34" t="s">
        <v>215</v>
      </c>
      <c r="C820" s="56">
        <v>925</v>
      </c>
      <c r="D820" s="65" t="s">
        <v>8</v>
      </c>
      <c r="E820" s="65" t="s">
        <v>2</v>
      </c>
      <c r="F820" s="65" t="s">
        <v>39</v>
      </c>
      <c r="G820" s="56">
        <v>2</v>
      </c>
      <c r="H820" s="65" t="s">
        <v>4</v>
      </c>
      <c r="I820" s="65" t="s">
        <v>190</v>
      </c>
      <c r="J820" s="65"/>
      <c r="K820" s="8">
        <f>K821</f>
        <v>0</v>
      </c>
    </row>
    <row r="821" spans="1:11" s="3" customFormat="1" ht="31.5" customHeight="1" x14ac:dyDescent="0.25">
      <c r="A821" s="139"/>
      <c r="B821" s="37" t="s">
        <v>118</v>
      </c>
      <c r="C821" s="56">
        <v>925</v>
      </c>
      <c r="D821" s="65" t="s">
        <v>8</v>
      </c>
      <c r="E821" s="65" t="s">
        <v>2</v>
      </c>
      <c r="F821" s="65" t="s">
        <v>39</v>
      </c>
      <c r="G821" s="56">
        <v>2</v>
      </c>
      <c r="H821" s="65" t="s">
        <v>4</v>
      </c>
      <c r="I821" s="65" t="s">
        <v>190</v>
      </c>
      <c r="J821" s="65" t="s">
        <v>57</v>
      </c>
      <c r="K821" s="8"/>
    </row>
    <row r="822" spans="1:11" s="3" customFormat="1" ht="18" customHeight="1" x14ac:dyDescent="0.25">
      <c r="A822" s="139"/>
      <c r="B822" s="7" t="s">
        <v>379</v>
      </c>
      <c r="C822" s="56">
        <v>925</v>
      </c>
      <c r="D822" s="65" t="s">
        <v>8</v>
      </c>
      <c r="E822" s="65" t="s">
        <v>2</v>
      </c>
      <c r="F822" s="4" t="s">
        <v>39</v>
      </c>
      <c r="G822" s="4" t="s">
        <v>135</v>
      </c>
      <c r="H822" s="4"/>
      <c r="I822" s="4"/>
      <c r="J822" s="65"/>
      <c r="K822" s="8">
        <f>SUM(K823)</f>
        <v>0</v>
      </c>
    </row>
    <row r="823" spans="1:11" s="3" customFormat="1" ht="32.25" customHeight="1" x14ac:dyDescent="0.25">
      <c r="A823" s="139"/>
      <c r="B823" s="7" t="s">
        <v>382</v>
      </c>
      <c r="C823" s="56">
        <v>925</v>
      </c>
      <c r="D823" s="65" t="s">
        <v>8</v>
      </c>
      <c r="E823" s="65" t="s">
        <v>2</v>
      </c>
      <c r="F823" s="4" t="s">
        <v>39</v>
      </c>
      <c r="G823" s="4" t="s">
        <v>135</v>
      </c>
      <c r="H823" s="4" t="s">
        <v>2</v>
      </c>
      <c r="I823" s="4"/>
      <c r="J823" s="65"/>
      <c r="K823" s="8">
        <f>SUM(K824)</f>
        <v>0</v>
      </c>
    </row>
    <row r="824" spans="1:11" s="3" customFormat="1" ht="49.5" customHeight="1" x14ac:dyDescent="0.25">
      <c r="A824" s="139"/>
      <c r="B824" s="7" t="s">
        <v>383</v>
      </c>
      <c r="C824" s="56">
        <v>925</v>
      </c>
      <c r="D824" s="65" t="s">
        <v>8</v>
      </c>
      <c r="E824" s="65" t="s">
        <v>2</v>
      </c>
      <c r="F824" s="4" t="s">
        <v>39</v>
      </c>
      <c r="G824" s="4" t="s">
        <v>135</v>
      </c>
      <c r="H824" s="4" t="s">
        <v>2</v>
      </c>
      <c r="I824" s="4" t="s">
        <v>147</v>
      </c>
      <c r="J824" s="65"/>
      <c r="K824" s="8">
        <f>SUM(K825)</f>
        <v>0</v>
      </c>
    </row>
    <row r="825" spans="1:11" s="3" customFormat="1" ht="31.5" customHeight="1" x14ac:dyDescent="0.25">
      <c r="A825" s="139"/>
      <c r="B825" s="37" t="s">
        <v>118</v>
      </c>
      <c r="C825" s="56">
        <v>925</v>
      </c>
      <c r="D825" s="65" t="s">
        <v>8</v>
      </c>
      <c r="E825" s="65" t="s">
        <v>2</v>
      </c>
      <c r="F825" s="4" t="s">
        <v>39</v>
      </c>
      <c r="G825" s="4" t="s">
        <v>135</v>
      </c>
      <c r="H825" s="4" t="s">
        <v>2</v>
      </c>
      <c r="I825" s="4" t="s">
        <v>147</v>
      </c>
      <c r="J825" s="65" t="s">
        <v>57</v>
      </c>
      <c r="K825" s="8"/>
    </row>
    <row r="826" spans="1:11" s="3" customFormat="1" ht="18" customHeight="1" x14ac:dyDescent="0.25">
      <c r="A826" s="139"/>
      <c r="B826" s="7" t="s">
        <v>26</v>
      </c>
      <c r="C826" s="56">
        <v>925</v>
      </c>
      <c r="D826" s="65" t="s">
        <v>8</v>
      </c>
      <c r="E826" s="65" t="s">
        <v>4</v>
      </c>
      <c r="F826" s="65"/>
      <c r="G826" s="56"/>
      <c r="H826" s="65"/>
      <c r="I826" s="65"/>
      <c r="J826" s="65"/>
      <c r="K826" s="8">
        <f>SUM(K827+K891+K886)</f>
        <v>1884832.2</v>
      </c>
    </row>
    <row r="827" spans="1:11" s="3" customFormat="1" ht="18" customHeight="1" x14ac:dyDescent="0.25">
      <c r="A827" s="139"/>
      <c r="B827" s="7" t="s">
        <v>376</v>
      </c>
      <c r="C827" s="56">
        <v>925</v>
      </c>
      <c r="D827" s="65" t="s">
        <v>8</v>
      </c>
      <c r="E827" s="65" t="s">
        <v>4</v>
      </c>
      <c r="F827" s="65" t="s">
        <v>2</v>
      </c>
      <c r="G827" s="56"/>
      <c r="H827" s="65"/>
      <c r="I827" s="65"/>
      <c r="J827" s="65"/>
      <c r="K827" s="8">
        <f>SUM(K828)</f>
        <v>1884832.2</v>
      </c>
    </row>
    <row r="828" spans="1:11" s="3" customFormat="1" ht="16.5" customHeight="1" x14ac:dyDescent="0.25">
      <c r="A828" s="139"/>
      <c r="B828" s="34" t="s">
        <v>377</v>
      </c>
      <c r="C828" s="56">
        <v>925</v>
      </c>
      <c r="D828" s="65" t="s">
        <v>8</v>
      </c>
      <c r="E828" s="65" t="s">
        <v>4</v>
      </c>
      <c r="F828" s="65" t="s">
        <v>2</v>
      </c>
      <c r="G828" s="56">
        <v>1</v>
      </c>
      <c r="H828" s="65"/>
      <c r="I828" s="65"/>
      <c r="J828" s="65"/>
      <c r="K828" s="8">
        <f>SUM(K875+K838+K847+K870+K829+K878+K881)</f>
        <v>1884832.2</v>
      </c>
    </row>
    <row r="829" spans="1:11" s="3" customFormat="1" ht="63" customHeight="1" x14ac:dyDescent="0.25">
      <c r="A829" s="139"/>
      <c r="B829" s="34" t="s">
        <v>380</v>
      </c>
      <c r="C829" s="56">
        <v>925</v>
      </c>
      <c r="D829" s="65" t="s">
        <v>8</v>
      </c>
      <c r="E829" s="65" t="s">
        <v>4</v>
      </c>
      <c r="F829" s="4" t="s">
        <v>2</v>
      </c>
      <c r="G829" s="4" t="s">
        <v>87</v>
      </c>
      <c r="H829" s="4" t="s">
        <v>2</v>
      </c>
      <c r="I829" s="4"/>
      <c r="J829" s="65"/>
      <c r="K829" s="8">
        <f>K836+K834+K832+K830</f>
        <v>0</v>
      </c>
    </row>
    <row r="830" spans="1:11" s="3" customFormat="1" ht="31.5" customHeight="1" x14ac:dyDescent="0.25">
      <c r="A830" s="139"/>
      <c r="B830" s="34" t="s">
        <v>561</v>
      </c>
      <c r="C830" s="56">
        <v>925</v>
      </c>
      <c r="D830" s="65" t="s">
        <v>8</v>
      </c>
      <c r="E830" s="65" t="s">
        <v>4</v>
      </c>
      <c r="F830" s="4" t="s">
        <v>2</v>
      </c>
      <c r="G830" s="4" t="s">
        <v>87</v>
      </c>
      <c r="H830" s="4" t="s">
        <v>2</v>
      </c>
      <c r="I830" s="4" t="s">
        <v>491</v>
      </c>
      <c r="J830" s="65"/>
      <c r="K830" s="8">
        <f>K831</f>
        <v>0</v>
      </c>
    </row>
    <row r="831" spans="1:11" s="3" customFormat="1" ht="31.5" customHeight="1" x14ac:dyDescent="0.25">
      <c r="A831" s="139"/>
      <c r="B831" s="37" t="s">
        <v>118</v>
      </c>
      <c r="C831" s="56">
        <v>925</v>
      </c>
      <c r="D831" s="65" t="s">
        <v>8</v>
      </c>
      <c r="E831" s="65" t="s">
        <v>4</v>
      </c>
      <c r="F831" s="4" t="s">
        <v>2</v>
      </c>
      <c r="G831" s="4" t="s">
        <v>87</v>
      </c>
      <c r="H831" s="4" t="s">
        <v>2</v>
      </c>
      <c r="I831" s="4" t="s">
        <v>491</v>
      </c>
      <c r="J831" s="65" t="s">
        <v>57</v>
      </c>
      <c r="K831" s="8"/>
    </row>
    <row r="832" spans="1:11" s="3" customFormat="1" ht="31.5" customHeight="1" x14ac:dyDescent="0.25">
      <c r="A832" s="139"/>
      <c r="B832" s="34" t="s">
        <v>279</v>
      </c>
      <c r="C832" s="56">
        <v>925</v>
      </c>
      <c r="D832" s="65" t="s">
        <v>8</v>
      </c>
      <c r="E832" s="65" t="s">
        <v>4</v>
      </c>
      <c r="F832" s="4" t="s">
        <v>2</v>
      </c>
      <c r="G832" s="4" t="s">
        <v>87</v>
      </c>
      <c r="H832" s="4" t="s">
        <v>2</v>
      </c>
      <c r="I832" s="4" t="s">
        <v>280</v>
      </c>
      <c r="J832" s="65"/>
      <c r="K832" s="8">
        <f>K833</f>
        <v>0</v>
      </c>
    </row>
    <row r="833" spans="1:11" s="3" customFormat="1" ht="31.5" customHeight="1" x14ac:dyDescent="0.25">
      <c r="A833" s="139"/>
      <c r="B833" s="37" t="s">
        <v>118</v>
      </c>
      <c r="C833" s="56">
        <v>925</v>
      </c>
      <c r="D833" s="65" t="s">
        <v>8</v>
      </c>
      <c r="E833" s="65" t="s">
        <v>4</v>
      </c>
      <c r="F833" s="4" t="s">
        <v>2</v>
      </c>
      <c r="G833" s="4" t="s">
        <v>87</v>
      </c>
      <c r="H833" s="4" t="s">
        <v>2</v>
      </c>
      <c r="I833" s="4" t="s">
        <v>280</v>
      </c>
      <c r="J833" s="65" t="s">
        <v>57</v>
      </c>
      <c r="K833" s="8"/>
    </row>
    <row r="834" spans="1:11" s="3" customFormat="1" ht="31.5" customHeight="1" x14ac:dyDescent="0.25">
      <c r="A834" s="139"/>
      <c r="B834" s="34" t="s">
        <v>282</v>
      </c>
      <c r="C834" s="56">
        <v>925</v>
      </c>
      <c r="D834" s="65" t="s">
        <v>8</v>
      </c>
      <c r="E834" s="65" t="s">
        <v>4</v>
      </c>
      <c r="F834" s="65" t="s">
        <v>2</v>
      </c>
      <c r="G834" s="56">
        <v>1</v>
      </c>
      <c r="H834" s="65" t="s">
        <v>2</v>
      </c>
      <c r="I834" s="65" t="s">
        <v>281</v>
      </c>
      <c r="J834" s="65"/>
      <c r="K834" s="8">
        <f>SUM(K835)</f>
        <v>0</v>
      </c>
    </row>
    <row r="835" spans="1:11" s="3" customFormat="1" ht="31.5" customHeight="1" x14ac:dyDescent="0.25">
      <c r="A835" s="139"/>
      <c r="B835" s="37" t="s">
        <v>118</v>
      </c>
      <c r="C835" s="56">
        <v>925</v>
      </c>
      <c r="D835" s="65" t="s">
        <v>8</v>
      </c>
      <c r="E835" s="65" t="s">
        <v>4</v>
      </c>
      <c r="F835" s="65" t="s">
        <v>2</v>
      </c>
      <c r="G835" s="56">
        <v>1</v>
      </c>
      <c r="H835" s="65" t="s">
        <v>2</v>
      </c>
      <c r="I835" s="65" t="s">
        <v>281</v>
      </c>
      <c r="J835" s="65" t="s">
        <v>57</v>
      </c>
      <c r="K835" s="8"/>
    </row>
    <row r="836" spans="1:11" s="3" customFormat="1" ht="94.5" customHeight="1" x14ac:dyDescent="0.25">
      <c r="A836" s="139"/>
      <c r="B836" s="7" t="s">
        <v>300</v>
      </c>
      <c r="C836" s="56">
        <v>925</v>
      </c>
      <c r="D836" s="65" t="s">
        <v>8</v>
      </c>
      <c r="E836" s="65" t="s">
        <v>4</v>
      </c>
      <c r="F836" s="4" t="s">
        <v>2</v>
      </c>
      <c r="G836" s="4" t="s">
        <v>87</v>
      </c>
      <c r="H836" s="4" t="s">
        <v>2</v>
      </c>
      <c r="I836" s="4" t="s">
        <v>258</v>
      </c>
      <c r="J836" s="4"/>
      <c r="K836" s="8">
        <f>K837</f>
        <v>0</v>
      </c>
    </row>
    <row r="837" spans="1:11" s="3" customFormat="1" ht="31.5" customHeight="1" x14ac:dyDescent="0.25">
      <c r="A837" s="139"/>
      <c r="B837" s="37" t="s">
        <v>118</v>
      </c>
      <c r="C837" s="56">
        <v>925</v>
      </c>
      <c r="D837" s="65" t="s">
        <v>8</v>
      </c>
      <c r="E837" s="65" t="s">
        <v>4</v>
      </c>
      <c r="F837" s="4" t="s">
        <v>2</v>
      </c>
      <c r="G837" s="4" t="s">
        <v>87</v>
      </c>
      <c r="H837" s="4" t="s">
        <v>2</v>
      </c>
      <c r="I837" s="4" t="s">
        <v>258</v>
      </c>
      <c r="J837" s="4" t="s">
        <v>57</v>
      </c>
      <c r="K837" s="8"/>
    </row>
    <row r="838" spans="1:11" s="3" customFormat="1" ht="52.5" customHeight="1" x14ac:dyDescent="0.25">
      <c r="A838" s="139"/>
      <c r="B838" s="34" t="s">
        <v>105</v>
      </c>
      <c r="C838" s="56">
        <v>925</v>
      </c>
      <c r="D838" s="65" t="s">
        <v>8</v>
      </c>
      <c r="E838" s="65" t="s">
        <v>4</v>
      </c>
      <c r="F838" s="65" t="s">
        <v>2</v>
      </c>
      <c r="G838" s="56">
        <v>1</v>
      </c>
      <c r="H838" s="65" t="s">
        <v>4</v>
      </c>
      <c r="I838" s="65"/>
      <c r="J838" s="65"/>
      <c r="K838" s="8">
        <f>SUM(K839+K841+K844+K845)</f>
        <v>1594980.2</v>
      </c>
    </row>
    <row r="839" spans="1:11" s="3" customFormat="1" ht="47.25" customHeight="1" x14ac:dyDescent="0.25">
      <c r="A839" s="139"/>
      <c r="B839" s="6" t="s">
        <v>106</v>
      </c>
      <c r="C839" s="56">
        <v>925</v>
      </c>
      <c r="D839" s="65" t="s">
        <v>8</v>
      </c>
      <c r="E839" s="65" t="s">
        <v>4</v>
      </c>
      <c r="F839" s="65" t="s">
        <v>2</v>
      </c>
      <c r="G839" s="56">
        <v>1</v>
      </c>
      <c r="H839" s="65" t="s">
        <v>4</v>
      </c>
      <c r="I839" s="65" t="s">
        <v>82</v>
      </c>
      <c r="J839" s="65"/>
      <c r="K839" s="8">
        <f>SUM(K840:K840)</f>
        <v>208098.3</v>
      </c>
    </row>
    <row r="840" spans="1:11" s="3" customFormat="1" ht="31.5" customHeight="1" x14ac:dyDescent="0.25">
      <c r="A840" s="139"/>
      <c r="B840" s="37" t="s">
        <v>118</v>
      </c>
      <c r="C840" s="56">
        <v>925</v>
      </c>
      <c r="D840" s="65" t="s">
        <v>8</v>
      </c>
      <c r="E840" s="65" t="s">
        <v>4</v>
      </c>
      <c r="F840" s="65" t="s">
        <v>2</v>
      </c>
      <c r="G840" s="56">
        <v>1</v>
      </c>
      <c r="H840" s="65" t="s">
        <v>4</v>
      </c>
      <c r="I840" s="65" t="s">
        <v>82</v>
      </c>
      <c r="J840" s="65" t="s">
        <v>57</v>
      </c>
      <c r="K840" s="8">
        <v>208098.3</v>
      </c>
    </row>
    <row r="841" spans="1:11" s="3" customFormat="1" ht="31.5" customHeight="1" x14ac:dyDescent="0.25">
      <c r="A841" s="139"/>
      <c r="B841" s="7" t="s">
        <v>211</v>
      </c>
      <c r="C841" s="56">
        <v>925</v>
      </c>
      <c r="D841" s="65" t="s">
        <v>8</v>
      </c>
      <c r="E841" s="65" t="s">
        <v>4</v>
      </c>
      <c r="F841" s="4" t="s">
        <v>2</v>
      </c>
      <c r="G841" s="4" t="s">
        <v>87</v>
      </c>
      <c r="H841" s="65" t="s">
        <v>4</v>
      </c>
      <c r="I841" s="4" t="s">
        <v>194</v>
      </c>
      <c r="J841" s="65"/>
      <c r="K841" s="8">
        <f>K842</f>
        <v>868</v>
      </c>
    </row>
    <row r="842" spans="1:11" s="3" customFormat="1" ht="31.5" customHeight="1" x14ac:dyDescent="0.25">
      <c r="A842" s="139"/>
      <c r="B842" s="37" t="s">
        <v>118</v>
      </c>
      <c r="C842" s="56">
        <v>925</v>
      </c>
      <c r="D842" s="65" t="s">
        <v>8</v>
      </c>
      <c r="E842" s="65" t="s">
        <v>4</v>
      </c>
      <c r="F842" s="4" t="s">
        <v>2</v>
      </c>
      <c r="G842" s="4" t="s">
        <v>87</v>
      </c>
      <c r="H842" s="65" t="s">
        <v>4</v>
      </c>
      <c r="I842" s="4" t="s">
        <v>194</v>
      </c>
      <c r="J842" s="65" t="s">
        <v>57</v>
      </c>
      <c r="K842" s="8">
        <v>868</v>
      </c>
    </row>
    <row r="843" spans="1:11" s="3" customFormat="1" ht="140.4" customHeight="1" x14ac:dyDescent="0.25">
      <c r="A843" s="139"/>
      <c r="B843" s="6" t="s">
        <v>306</v>
      </c>
      <c r="C843" s="56">
        <v>925</v>
      </c>
      <c r="D843" s="65" t="s">
        <v>8</v>
      </c>
      <c r="E843" s="65" t="s">
        <v>4</v>
      </c>
      <c r="F843" s="4" t="s">
        <v>2</v>
      </c>
      <c r="G843" s="4" t="s">
        <v>87</v>
      </c>
      <c r="H843" s="65" t="s">
        <v>4</v>
      </c>
      <c r="I843" s="65" t="s">
        <v>273</v>
      </c>
      <c r="J843" s="65"/>
      <c r="K843" s="8">
        <f>K844</f>
        <v>0</v>
      </c>
    </row>
    <row r="844" spans="1:11" s="3" customFormat="1" ht="31.5" customHeight="1" x14ac:dyDescent="0.25">
      <c r="A844" s="139"/>
      <c r="B844" s="37" t="s">
        <v>118</v>
      </c>
      <c r="C844" s="56">
        <v>925</v>
      </c>
      <c r="D844" s="65" t="s">
        <v>8</v>
      </c>
      <c r="E844" s="65" t="s">
        <v>4</v>
      </c>
      <c r="F844" s="4" t="s">
        <v>2</v>
      </c>
      <c r="G844" s="4" t="s">
        <v>87</v>
      </c>
      <c r="H844" s="65" t="s">
        <v>4</v>
      </c>
      <c r="I844" s="65" t="s">
        <v>273</v>
      </c>
      <c r="J844" s="65" t="s">
        <v>57</v>
      </c>
      <c r="K844" s="8"/>
    </row>
    <row r="845" spans="1:11" s="3" customFormat="1" ht="63" customHeight="1" x14ac:dyDescent="0.25">
      <c r="A845" s="139"/>
      <c r="B845" s="6" t="s">
        <v>198</v>
      </c>
      <c r="C845" s="56">
        <v>925</v>
      </c>
      <c r="D845" s="65" t="s">
        <v>8</v>
      </c>
      <c r="E845" s="65" t="s">
        <v>4</v>
      </c>
      <c r="F845" s="65" t="s">
        <v>2</v>
      </c>
      <c r="G845" s="56">
        <v>1</v>
      </c>
      <c r="H845" s="65" t="s">
        <v>4</v>
      </c>
      <c r="I845" s="65" t="s">
        <v>107</v>
      </c>
      <c r="J845" s="65"/>
      <c r="K845" s="8">
        <f>SUM(K846:K846)</f>
        <v>1386013.9</v>
      </c>
    </row>
    <row r="846" spans="1:11" s="3" customFormat="1" ht="31.5" customHeight="1" x14ac:dyDescent="0.25">
      <c r="A846" s="139"/>
      <c r="B846" s="6" t="s">
        <v>118</v>
      </c>
      <c r="C846" s="56">
        <v>925</v>
      </c>
      <c r="D846" s="65" t="s">
        <v>8</v>
      </c>
      <c r="E846" s="65" t="s">
        <v>4</v>
      </c>
      <c r="F846" s="65" t="s">
        <v>2</v>
      </c>
      <c r="G846" s="56">
        <v>1</v>
      </c>
      <c r="H846" s="65" t="s">
        <v>4</v>
      </c>
      <c r="I846" s="65" t="s">
        <v>107</v>
      </c>
      <c r="J846" s="65" t="s">
        <v>57</v>
      </c>
      <c r="K846" s="8">
        <v>1386013.9</v>
      </c>
    </row>
    <row r="847" spans="1:11" s="3" customFormat="1" ht="18.600000000000001" customHeight="1" x14ac:dyDescent="0.25">
      <c r="A847" s="139"/>
      <c r="B847" s="7" t="s">
        <v>109</v>
      </c>
      <c r="C847" s="56">
        <v>925</v>
      </c>
      <c r="D847" s="65" t="s">
        <v>8</v>
      </c>
      <c r="E847" s="65" t="s">
        <v>4</v>
      </c>
      <c r="F847" s="65" t="s">
        <v>2</v>
      </c>
      <c r="G847" s="56">
        <v>1</v>
      </c>
      <c r="H847" s="4" t="s">
        <v>6</v>
      </c>
      <c r="I847" s="65"/>
      <c r="J847" s="65"/>
      <c r="K847" s="8">
        <f>K848+K850+K852+K854+K856+K858+K860+K862+K864+K866+K868</f>
        <v>174530.2</v>
      </c>
    </row>
    <row r="848" spans="1:11" s="3" customFormat="1" ht="63" customHeight="1" x14ac:dyDescent="0.25">
      <c r="A848" s="139"/>
      <c r="B848" s="7" t="s">
        <v>494</v>
      </c>
      <c r="C848" s="56">
        <v>925</v>
      </c>
      <c r="D848" s="65" t="s">
        <v>8</v>
      </c>
      <c r="E848" s="65" t="s">
        <v>4</v>
      </c>
      <c r="F848" s="4" t="s">
        <v>2</v>
      </c>
      <c r="G848" s="4" t="s">
        <v>87</v>
      </c>
      <c r="H848" s="4" t="s">
        <v>6</v>
      </c>
      <c r="I848" s="4" t="s">
        <v>493</v>
      </c>
      <c r="J848" s="65"/>
      <c r="K848" s="8">
        <f>K849</f>
        <v>0</v>
      </c>
    </row>
    <row r="849" spans="1:11" s="3" customFormat="1" ht="31.5" customHeight="1" x14ac:dyDescent="0.25">
      <c r="A849" s="139"/>
      <c r="B849" s="7" t="s">
        <v>118</v>
      </c>
      <c r="C849" s="56">
        <v>925</v>
      </c>
      <c r="D849" s="65" t="s">
        <v>8</v>
      </c>
      <c r="E849" s="65" t="s">
        <v>4</v>
      </c>
      <c r="F849" s="4" t="s">
        <v>2</v>
      </c>
      <c r="G849" s="4" t="s">
        <v>87</v>
      </c>
      <c r="H849" s="4" t="s">
        <v>6</v>
      </c>
      <c r="I849" s="4" t="s">
        <v>493</v>
      </c>
      <c r="J849" s="65" t="s">
        <v>57</v>
      </c>
      <c r="K849" s="8">
        <v>0</v>
      </c>
    </row>
    <row r="850" spans="1:11" s="3" customFormat="1" ht="31.5" customHeight="1" x14ac:dyDescent="0.25">
      <c r="A850" s="139"/>
      <c r="B850" s="52" t="s">
        <v>137</v>
      </c>
      <c r="C850" s="56">
        <v>925</v>
      </c>
      <c r="D850" s="65" t="s">
        <v>8</v>
      </c>
      <c r="E850" s="65" t="s">
        <v>4</v>
      </c>
      <c r="F850" s="65" t="s">
        <v>2</v>
      </c>
      <c r="G850" s="56">
        <v>1</v>
      </c>
      <c r="H850" s="4" t="s">
        <v>6</v>
      </c>
      <c r="I850" s="65" t="s">
        <v>110</v>
      </c>
      <c r="J850" s="65"/>
      <c r="K850" s="8">
        <f>SUM(K851)</f>
        <v>4053.8</v>
      </c>
    </row>
    <row r="851" spans="1:11" s="3" customFormat="1" ht="31.5" customHeight="1" x14ac:dyDescent="0.25">
      <c r="A851" s="139"/>
      <c r="B851" s="6" t="s">
        <v>118</v>
      </c>
      <c r="C851" s="56">
        <v>925</v>
      </c>
      <c r="D851" s="65" t="s">
        <v>8</v>
      </c>
      <c r="E851" s="65" t="s">
        <v>4</v>
      </c>
      <c r="F851" s="65" t="s">
        <v>2</v>
      </c>
      <c r="G851" s="56">
        <v>1</v>
      </c>
      <c r="H851" s="4" t="s">
        <v>6</v>
      </c>
      <c r="I851" s="65" t="s">
        <v>110</v>
      </c>
      <c r="J851" s="65" t="s">
        <v>57</v>
      </c>
      <c r="K851" s="8">
        <v>4053.8</v>
      </c>
    </row>
    <row r="852" spans="1:11" s="3" customFormat="1" ht="78.75" customHeight="1" x14ac:dyDescent="0.25">
      <c r="A852" s="139"/>
      <c r="B852" s="7" t="s">
        <v>264</v>
      </c>
      <c r="C852" s="56">
        <v>925</v>
      </c>
      <c r="D852" s="65" t="s">
        <v>8</v>
      </c>
      <c r="E852" s="65" t="s">
        <v>4</v>
      </c>
      <c r="F852" s="4" t="s">
        <v>2</v>
      </c>
      <c r="G852" s="4" t="s">
        <v>87</v>
      </c>
      <c r="H852" s="4" t="s">
        <v>6</v>
      </c>
      <c r="I852" s="4" t="s">
        <v>205</v>
      </c>
      <c r="J852" s="65"/>
      <c r="K852" s="8">
        <f>K853</f>
        <v>535.4</v>
      </c>
    </row>
    <row r="853" spans="1:11" s="3" customFormat="1" ht="31.2" customHeight="1" x14ac:dyDescent="0.25">
      <c r="A853" s="139"/>
      <c r="B853" s="6" t="s">
        <v>118</v>
      </c>
      <c r="C853" s="56">
        <v>925</v>
      </c>
      <c r="D853" s="65" t="s">
        <v>8</v>
      </c>
      <c r="E853" s="65" t="s">
        <v>4</v>
      </c>
      <c r="F853" s="4" t="s">
        <v>2</v>
      </c>
      <c r="G853" s="4" t="s">
        <v>87</v>
      </c>
      <c r="H853" s="4" t="s">
        <v>6</v>
      </c>
      <c r="I853" s="4" t="s">
        <v>205</v>
      </c>
      <c r="J853" s="65" t="s">
        <v>57</v>
      </c>
      <c r="K853" s="8">
        <f>267.7+267.7</f>
        <v>535.4</v>
      </c>
    </row>
    <row r="854" spans="1:11" s="3" customFormat="1" ht="18" customHeight="1" x14ac:dyDescent="0.25">
      <c r="A854" s="139"/>
      <c r="B854" s="7" t="s">
        <v>260</v>
      </c>
      <c r="C854" s="56">
        <v>925</v>
      </c>
      <c r="D854" s="65" t="s">
        <v>8</v>
      </c>
      <c r="E854" s="65" t="s">
        <v>4</v>
      </c>
      <c r="F854" s="4" t="s">
        <v>2</v>
      </c>
      <c r="G854" s="4" t="s">
        <v>87</v>
      </c>
      <c r="H854" s="4" t="s">
        <v>6</v>
      </c>
      <c r="I854" s="4" t="s">
        <v>259</v>
      </c>
      <c r="J854" s="65"/>
      <c r="K854" s="8">
        <f>K855</f>
        <v>3312.3</v>
      </c>
    </row>
    <row r="855" spans="1:11" s="3" customFormat="1" ht="36.75" customHeight="1" x14ac:dyDescent="0.25">
      <c r="A855" s="139"/>
      <c r="B855" s="6" t="s">
        <v>118</v>
      </c>
      <c r="C855" s="56">
        <v>925</v>
      </c>
      <c r="D855" s="65" t="s">
        <v>8</v>
      </c>
      <c r="E855" s="65" t="s">
        <v>4</v>
      </c>
      <c r="F855" s="4" t="s">
        <v>2</v>
      </c>
      <c r="G855" s="4" t="s">
        <v>87</v>
      </c>
      <c r="H855" s="4" t="s">
        <v>6</v>
      </c>
      <c r="I855" s="4" t="s">
        <v>259</v>
      </c>
      <c r="J855" s="65" t="s">
        <v>57</v>
      </c>
      <c r="K855" s="8">
        <v>3312.3</v>
      </c>
    </row>
    <row r="856" spans="1:11" s="3" customFormat="1" ht="69" customHeight="1" x14ac:dyDescent="0.25">
      <c r="A856" s="139"/>
      <c r="B856" s="6" t="s">
        <v>649</v>
      </c>
      <c r="C856" s="56">
        <v>925</v>
      </c>
      <c r="D856" s="65" t="s">
        <v>8</v>
      </c>
      <c r="E856" s="65" t="s">
        <v>4</v>
      </c>
      <c r="F856" s="4" t="s">
        <v>2</v>
      </c>
      <c r="G856" s="4" t="s">
        <v>87</v>
      </c>
      <c r="H856" s="4" t="s">
        <v>6</v>
      </c>
      <c r="I856" s="4" t="s">
        <v>650</v>
      </c>
      <c r="J856" s="65"/>
      <c r="K856" s="8">
        <f>K857</f>
        <v>0</v>
      </c>
    </row>
    <row r="857" spans="1:11" s="3" customFormat="1" ht="36.75" customHeight="1" x14ac:dyDescent="0.25">
      <c r="A857" s="139"/>
      <c r="B857" s="6" t="s">
        <v>118</v>
      </c>
      <c r="C857" s="56">
        <v>925</v>
      </c>
      <c r="D857" s="65" t="s">
        <v>8</v>
      </c>
      <c r="E857" s="65" t="s">
        <v>4</v>
      </c>
      <c r="F857" s="4" t="s">
        <v>2</v>
      </c>
      <c r="G857" s="4" t="s">
        <v>87</v>
      </c>
      <c r="H857" s="4" t="s">
        <v>6</v>
      </c>
      <c r="I857" s="4" t="s">
        <v>650</v>
      </c>
      <c r="J857" s="65" t="s">
        <v>57</v>
      </c>
      <c r="K857" s="8"/>
    </row>
    <row r="858" spans="1:11" s="3" customFormat="1" ht="36.75" customHeight="1" x14ac:dyDescent="0.25">
      <c r="A858" s="139"/>
      <c r="B858" s="7" t="s">
        <v>563</v>
      </c>
      <c r="C858" s="56">
        <v>925</v>
      </c>
      <c r="D858" s="65" t="s">
        <v>8</v>
      </c>
      <c r="E858" s="65" t="s">
        <v>4</v>
      </c>
      <c r="F858" s="4" t="s">
        <v>2</v>
      </c>
      <c r="G858" s="4" t="s">
        <v>87</v>
      </c>
      <c r="H858" s="4" t="s">
        <v>6</v>
      </c>
      <c r="I858" s="4" t="s">
        <v>562</v>
      </c>
      <c r="J858" s="65"/>
      <c r="K858" s="8">
        <f>K859</f>
        <v>0</v>
      </c>
    </row>
    <row r="859" spans="1:11" s="3" customFormat="1" ht="36.75" customHeight="1" x14ac:dyDescent="0.25">
      <c r="A859" s="139"/>
      <c r="B859" s="37" t="s">
        <v>118</v>
      </c>
      <c r="C859" s="56">
        <v>925</v>
      </c>
      <c r="D859" s="65" t="s">
        <v>8</v>
      </c>
      <c r="E859" s="65" t="s">
        <v>4</v>
      </c>
      <c r="F859" s="4" t="s">
        <v>2</v>
      </c>
      <c r="G859" s="4" t="s">
        <v>87</v>
      </c>
      <c r="H859" s="4" t="s">
        <v>6</v>
      </c>
      <c r="I859" s="4" t="s">
        <v>562</v>
      </c>
      <c r="J859" s="65" t="s">
        <v>57</v>
      </c>
      <c r="K859" s="8"/>
    </row>
    <row r="860" spans="1:11" s="3" customFormat="1" ht="126" customHeight="1" x14ac:dyDescent="0.25">
      <c r="A860" s="139"/>
      <c r="B860" s="34" t="s">
        <v>301</v>
      </c>
      <c r="C860" s="56">
        <v>925</v>
      </c>
      <c r="D860" s="65" t="s">
        <v>8</v>
      </c>
      <c r="E860" s="65" t="s">
        <v>4</v>
      </c>
      <c r="F860" s="65" t="s">
        <v>2</v>
      </c>
      <c r="G860" s="56">
        <v>1</v>
      </c>
      <c r="H860" s="4" t="s">
        <v>6</v>
      </c>
      <c r="I860" s="65" t="s">
        <v>111</v>
      </c>
      <c r="J860" s="65"/>
      <c r="K860" s="8">
        <f>SUM(K861)</f>
        <v>41112.9</v>
      </c>
    </row>
    <row r="861" spans="1:11" s="3" customFormat="1" ht="31.5" customHeight="1" x14ac:dyDescent="0.25">
      <c r="A861" s="139"/>
      <c r="B861" s="6" t="s">
        <v>118</v>
      </c>
      <c r="C861" s="56">
        <v>925</v>
      </c>
      <c r="D861" s="65" t="s">
        <v>8</v>
      </c>
      <c r="E861" s="65" t="s">
        <v>4</v>
      </c>
      <c r="F861" s="65" t="s">
        <v>2</v>
      </c>
      <c r="G861" s="56">
        <v>1</v>
      </c>
      <c r="H861" s="4" t="s">
        <v>6</v>
      </c>
      <c r="I861" s="65" t="s">
        <v>111</v>
      </c>
      <c r="J861" s="65" t="s">
        <v>57</v>
      </c>
      <c r="K861" s="8">
        <v>41112.9</v>
      </c>
    </row>
    <row r="862" spans="1:11" s="3" customFormat="1" ht="78.75" customHeight="1" x14ac:dyDescent="0.25">
      <c r="A862" s="139"/>
      <c r="B862" s="7" t="s">
        <v>423</v>
      </c>
      <c r="C862" s="56">
        <v>925</v>
      </c>
      <c r="D862" s="65" t="s">
        <v>8</v>
      </c>
      <c r="E862" s="65" t="s">
        <v>4</v>
      </c>
      <c r="F862" s="4" t="s">
        <v>2</v>
      </c>
      <c r="G862" s="4" t="s">
        <v>87</v>
      </c>
      <c r="H862" s="4" t="s">
        <v>6</v>
      </c>
      <c r="I862" s="4" t="s">
        <v>239</v>
      </c>
      <c r="J862" s="65"/>
      <c r="K862" s="8">
        <f>SUM(K863)</f>
        <v>3034.1</v>
      </c>
    </row>
    <row r="863" spans="1:11" s="3" customFormat="1" ht="31.5" customHeight="1" x14ac:dyDescent="0.25">
      <c r="A863" s="139"/>
      <c r="B863" s="7" t="s">
        <v>118</v>
      </c>
      <c r="C863" s="56">
        <v>925</v>
      </c>
      <c r="D863" s="65" t="s">
        <v>8</v>
      </c>
      <c r="E863" s="65" t="s">
        <v>4</v>
      </c>
      <c r="F863" s="4" t="s">
        <v>2</v>
      </c>
      <c r="G863" s="4" t="s">
        <v>87</v>
      </c>
      <c r="H863" s="4" t="s">
        <v>6</v>
      </c>
      <c r="I863" s="4" t="s">
        <v>239</v>
      </c>
      <c r="J863" s="65" t="s">
        <v>57</v>
      </c>
      <c r="K863" s="8">
        <v>3034.1</v>
      </c>
    </row>
    <row r="864" spans="1:11" s="3" customFormat="1" ht="47.25" customHeight="1" x14ac:dyDescent="0.25">
      <c r="A864" s="139"/>
      <c r="B864" s="7" t="s">
        <v>424</v>
      </c>
      <c r="C864" s="56">
        <v>925</v>
      </c>
      <c r="D864" s="65" t="s">
        <v>8</v>
      </c>
      <c r="E864" s="65" t="s">
        <v>4</v>
      </c>
      <c r="F864" s="4" t="s">
        <v>2</v>
      </c>
      <c r="G864" s="4" t="s">
        <v>87</v>
      </c>
      <c r="H864" s="4" t="s">
        <v>6</v>
      </c>
      <c r="I864" s="4" t="s">
        <v>216</v>
      </c>
      <c r="J864" s="65"/>
      <c r="K864" s="8">
        <f>K865</f>
        <v>0</v>
      </c>
    </row>
    <row r="865" spans="1:11" s="3" customFormat="1" ht="37.5" customHeight="1" x14ac:dyDescent="0.25">
      <c r="A865" s="139"/>
      <c r="B865" s="7" t="s">
        <v>118</v>
      </c>
      <c r="C865" s="56">
        <v>925</v>
      </c>
      <c r="D865" s="65" t="s">
        <v>8</v>
      </c>
      <c r="E865" s="65" t="s">
        <v>4</v>
      </c>
      <c r="F865" s="4" t="s">
        <v>2</v>
      </c>
      <c r="G865" s="4" t="s">
        <v>87</v>
      </c>
      <c r="H865" s="4" t="s">
        <v>6</v>
      </c>
      <c r="I865" s="4" t="s">
        <v>216</v>
      </c>
      <c r="J865" s="65" t="s">
        <v>57</v>
      </c>
      <c r="K865" s="8"/>
    </row>
    <row r="866" spans="1:11" s="3" customFormat="1" ht="84" customHeight="1" x14ac:dyDescent="0.25">
      <c r="A866" s="139"/>
      <c r="B866" s="7" t="s">
        <v>527</v>
      </c>
      <c r="C866" s="56">
        <v>925</v>
      </c>
      <c r="D866" s="65" t="s">
        <v>8</v>
      </c>
      <c r="E866" s="65" t="s">
        <v>4</v>
      </c>
      <c r="F866" s="4" t="s">
        <v>2</v>
      </c>
      <c r="G866" s="4" t="s">
        <v>87</v>
      </c>
      <c r="H866" s="4" t="s">
        <v>6</v>
      </c>
      <c r="I866" s="4" t="s">
        <v>528</v>
      </c>
      <c r="J866" s="65"/>
      <c r="K866" s="8">
        <f>K867</f>
        <v>100943.7</v>
      </c>
    </row>
    <row r="867" spans="1:11" s="3" customFormat="1" ht="37.5" customHeight="1" x14ac:dyDescent="0.25">
      <c r="A867" s="139"/>
      <c r="B867" s="7" t="s">
        <v>118</v>
      </c>
      <c r="C867" s="56">
        <v>925</v>
      </c>
      <c r="D867" s="65" t="s">
        <v>8</v>
      </c>
      <c r="E867" s="65" t="s">
        <v>4</v>
      </c>
      <c r="F867" s="4" t="s">
        <v>2</v>
      </c>
      <c r="G867" s="4" t="s">
        <v>87</v>
      </c>
      <c r="H867" s="4" t="s">
        <v>6</v>
      </c>
      <c r="I867" s="4" t="s">
        <v>528</v>
      </c>
      <c r="J867" s="65" t="s">
        <v>57</v>
      </c>
      <c r="K867" s="8">
        <f>94887+6056.7</f>
        <v>100943.7</v>
      </c>
    </row>
    <row r="868" spans="1:11" s="3" customFormat="1" ht="47.25" customHeight="1" x14ac:dyDescent="0.25">
      <c r="A868" s="139"/>
      <c r="B868" s="7" t="s">
        <v>308</v>
      </c>
      <c r="C868" s="56">
        <v>925</v>
      </c>
      <c r="D868" s="65" t="s">
        <v>8</v>
      </c>
      <c r="E868" s="65" t="s">
        <v>4</v>
      </c>
      <c r="F868" s="65" t="s">
        <v>2</v>
      </c>
      <c r="G868" s="56">
        <v>1</v>
      </c>
      <c r="H868" s="4" t="s">
        <v>6</v>
      </c>
      <c r="I868" s="4" t="s">
        <v>238</v>
      </c>
      <c r="J868" s="65"/>
      <c r="K868" s="8">
        <f>SUM(K869)</f>
        <v>21538</v>
      </c>
    </row>
    <row r="869" spans="1:11" s="3" customFormat="1" ht="36.75" customHeight="1" x14ac:dyDescent="0.25">
      <c r="A869" s="139"/>
      <c r="B869" s="7" t="s">
        <v>118</v>
      </c>
      <c r="C869" s="56">
        <v>925</v>
      </c>
      <c r="D869" s="65" t="s">
        <v>8</v>
      </c>
      <c r="E869" s="65" t="s">
        <v>4</v>
      </c>
      <c r="F869" s="65" t="s">
        <v>2</v>
      </c>
      <c r="G869" s="56">
        <v>1</v>
      </c>
      <c r="H869" s="4" t="s">
        <v>6</v>
      </c>
      <c r="I869" s="4" t="s">
        <v>238</v>
      </c>
      <c r="J869" s="65" t="s">
        <v>57</v>
      </c>
      <c r="K869" s="8">
        <f>11630.5+9907.5</f>
        <v>21538</v>
      </c>
    </row>
    <row r="870" spans="1:11" s="3" customFormat="1" ht="31.5" customHeight="1" x14ac:dyDescent="0.25">
      <c r="A870" s="139"/>
      <c r="B870" s="7" t="s">
        <v>518</v>
      </c>
      <c r="C870" s="56">
        <v>925</v>
      </c>
      <c r="D870" s="65" t="s">
        <v>8</v>
      </c>
      <c r="E870" s="65" t="s">
        <v>4</v>
      </c>
      <c r="F870" s="65" t="s">
        <v>2</v>
      </c>
      <c r="G870" s="56">
        <v>1</v>
      </c>
      <c r="H870" s="65" t="s">
        <v>7</v>
      </c>
      <c r="I870" s="65"/>
      <c r="J870" s="65"/>
      <c r="K870" s="8">
        <f>K871</f>
        <v>4660.7</v>
      </c>
    </row>
    <row r="871" spans="1:11" s="3" customFormat="1" ht="132" customHeight="1" x14ac:dyDescent="0.25">
      <c r="A871" s="139"/>
      <c r="B871" s="7" t="s">
        <v>196</v>
      </c>
      <c r="C871" s="56">
        <v>925</v>
      </c>
      <c r="D871" s="65" t="s">
        <v>8</v>
      </c>
      <c r="E871" s="65" t="s">
        <v>4</v>
      </c>
      <c r="F871" s="65" t="s">
        <v>2</v>
      </c>
      <c r="G871" s="56">
        <v>1</v>
      </c>
      <c r="H871" s="65" t="s">
        <v>7</v>
      </c>
      <c r="I871" s="65" t="s">
        <v>134</v>
      </c>
      <c r="J871" s="65"/>
      <c r="K871" s="8">
        <f t="shared" ref="K871" si="35">SUM(K872:K874)</f>
        <v>4660.7</v>
      </c>
    </row>
    <row r="872" spans="1:11" s="3" customFormat="1" ht="31.5" customHeight="1" x14ac:dyDescent="0.25">
      <c r="A872" s="139"/>
      <c r="B872" s="7" t="s">
        <v>120</v>
      </c>
      <c r="C872" s="56">
        <v>925</v>
      </c>
      <c r="D872" s="65" t="s">
        <v>8</v>
      </c>
      <c r="E872" s="65" t="s">
        <v>4</v>
      </c>
      <c r="F872" s="65" t="s">
        <v>2</v>
      </c>
      <c r="G872" s="56">
        <v>1</v>
      </c>
      <c r="H872" s="65" t="s">
        <v>7</v>
      </c>
      <c r="I872" s="65" t="s">
        <v>134</v>
      </c>
      <c r="J872" s="65" t="s">
        <v>47</v>
      </c>
      <c r="K872" s="8"/>
    </row>
    <row r="873" spans="1:11" s="3" customFormat="1" ht="18" customHeight="1" x14ac:dyDescent="0.25">
      <c r="A873" s="139"/>
      <c r="B873" s="7" t="s">
        <v>53</v>
      </c>
      <c r="C873" s="56">
        <v>925</v>
      </c>
      <c r="D873" s="65" t="s">
        <v>8</v>
      </c>
      <c r="E873" s="65" t="s">
        <v>4</v>
      </c>
      <c r="F873" s="65" t="s">
        <v>2</v>
      </c>
      <c r="G873" s="56">
        <v>1</v>
      </c>
      <c r="H873" s="65" t="s">
        <v>7</v>
      </c>
      <c r="I873" s="65" t="s">
        <v>134</v>
      </c>
      <c r="J873" s="65" t="s">
        <v>54</v>
      </c>
      <c r="K873" s="8">
        <v>3160.7</v>
      </c>
    </row>
    <row r="874" spans="1:11" s="3" customFormat="1" ht="31.5" customHeight="1" x14ac:dyDescent="0.25">
      <c r="A874" s="139"/>
      <c r="B874" s="37" t="s">
        <v>118</v>
      </c>
      <c r="C874" s="56">
        <v>925</v>
      </c>
      <c r="D874" s="65" t="s">
        <v>8</v>
      </c>
      <c r="E874" s="65" t="s">
        <v>4</v>
      </c>
      <c r="F874" s="65" t="s">
        <v>2</v>
      </c>
      <c r="G874" s="56">
        <v>1</v>
      </c>
      <c r="H874" s="65" t="s">
        <v>7</v>
      </c>
      <c r="I874" s="65" t="s">
        <v>134</v>
      </c>
      <c r="J874" s="65" t="s">
        <v>57</v>
      </c>
      <c r="K874" s="8">
        <v>1500</v>
      </c>
    </row>
    <row r="875" spans="1:11" s="3" customFormat="1" ht="63" customHeight="1" x14ac:dyDescent="0.25">
      <c r="A875" s="139"/>
      <c r="B875" s="34" t="s">
        <v>103</v>
      </c>
      <c r="C875" s="56">
        <v>925</v>
      </c>
      <c r="D875" s="65" t="s">
        <v>8</v>
      </c>
      <c r="E875" s="65" t="s">
        <v>4</v>
      </c>
      <c r="F875" s="65" t="s">
        <v>2</v>
      </c>
      <c r="G875" s="56">
        <v>1</v>
      </c>
      <c r="H875" s="65" t="s">
        <v>30</v>
      </c>
      <c r="I875" s="65"/>
      <c r="J875" s="65"/>
      <c r="K875" s="8">
        <f>SUM(K876)</f>
        <v>1331.1</v>
      </c>
    </row>
    <row r="876" spans="1:11" s="3" customFormat="1" ht="94.5" customHeight="1" x14ac:dyDescent="0.25">
      <c r="A876" s="139"/>
      <c r="B876" s="36" t="s">
        <v>195</v>
      </c>
      <c r="C876" s="56">
        <v>925</v>
      </c>
      <c r="D876" s="65" t="s">
        <v>8</v>
      </c>
      <c r="E876" s="65" t="s">
        <v>4</v>
      </c>
      <c r="F876" s="65" t="s">
        <v>2</v>
      </c>
      <c r="G876" s="56">
        <v>1</v>
      </c>
      <c r="H876" s="65" t="s">
        <v>30</v>
      </c>
      <c r="I876" s="65" t="s">
        <v>104</v>
      </c>
      <c r="J876" s="65"/>
      <c r="K876" s="8">
        <f>SUM(K877:K877)</f>
        <v>1331.1</v>
      </c>
    </row>
    <row r="877" spans="1:11" s="3" customFormat="1" ht="31.5" customHeight="1" x14ac:dyDescent="0.25">
      <c r="A877" s="139"/>
      <c r="B877" s="6" t="s">
        <v>118</v>
      </c>
      <c r="C877" s="56">
        <v>925</v>
      </c>
      <c r="D877" s="65" t="s">
        <v>8</v>
      </c>
      <c r="E877" s="65" t="s">
        <v>4</v>
      </c>
      <c r="F877" s="65" t="s">
        <v>2</v>
      </c>
      <c r="G877" s="56">
        <v>1</v>
      </c>
      <c r="H877" s="65" t="s">
        <v>30</v>
      </c>
      <c r="I877" s="65" t="s">
        <v>104</v>
      </c>
      <c r="J877" s="65" t="s">
        <v>57</v>
      </c>
      <c r="K877" s="8">
        <v>1331.1</v>
      </c>
    </row>
    <row r="878" spans="1:11" s="3" customFormat="1" ht="47.25" customHeight="1" x14ac:dyDescent="0.25">
      <c r="A878" s="139"/>
      <c r="B878" s="7" t="s">
        <v>485</v>
      </c>
      <c r="C878" s="56">
        <v>925</v>
      </c>
      <c r="D878" s="65" t="s">
        <v>8</v>
      </c>
      <c r="E878" s="65" t="s">
        <v>4</v>
      </c>
      <c r="F878" s="4" t="s">
        <v>225</v>
      </c>
      <c r="G878" s="4" t="s">
        <v>87</v>
      </c>
      <c r="H878" s="4" t="s">
        <v>17</v>
      </c>
      <c r="I878" s="4"/>
      <c r="J878" s="65"/>
      <c r="K878" s="8">
        <f>K879</f>
        <v>518.6</v>
      </c>
    </row>
    <row r="879" spans="1:11" s="3" customFormat="1" ht="47.25" customHeight="1" x14ac:dyDescent="0.25">
      <c r="A879" s="139"/>
      <c r="B879" s="7" t="s">
        <v>486</v>
      </c>
      <c r="C879" s="56">
        <v>925</v>
      </c>
      <c r="D879" s="65" t="s">
        <v>8</v>
      </c>
      <c r="E879" s="65" t="s">
        <v>4</v>
      </c>
      <c r="F879" s="4" t="s">
        <v>2</v>
      </c>
      <c r="G879" s="4" t="s">
        <v>87</v>
      </c>
      <c r="H879" s="4" t="s">
        <v>17</v>
      </c>
      <c r="I879" s="4" t="s">
        <v>226</v>
      </c>
      <c r="J879" s="65"/>
      <c r="K879" s="8">
        <f>K880</f>
        <v>518.6</v>
      </c>
    </row>
    <row r="880" spans="1:11" s="3" customFormat="1" ht="18" customHeight="1" x14ac:dyDescent="0.25">
      <c r="A880" s="139"/>
      <c r="B880" s="7" t="s">
        <v>22</v>
      </c>
      <c r="C880" s="56">
        <v>925</v>
      </c>
      <c r="D880" s="65" t="s">
        <v>8</v>
      </c>
      <c r="E880" s="65" t="s">
        <v>4</v>
      </c>
      <c r="F880" s="4" t="s">
        <v>2</v>
      </c>
      <c r="G880" s="4" t="s">
        <v>87</v>
      </c>
      <c r="H880" s="4" t="s">
        <v>17</v>
      </c>
      <c r="I880" s="4" t="s">
        <v>226</v>
      </c>
      <c r="J880" s="65" t="s">
        <v>56</v>
      </c>
      <c r="K880" s="8">
        <v>518.6</v>
      </c>
    </row>
    <row r="881" spans="1:11" s="3" customFormat="1" ht="19.95" customHeight="1" x14ac:dyDescent="0.25">
      <c r="A881" s="139"/>
      <c r="B881" s="7" t="s">
        <v>520</v>
      </c>
      <c r="C881" s="56">
        <v>925</v>
      </c>
      <c r="D881" s="65" t="s">
        <v>8</v>
      </c>
      <c r="E881" s="65" t="s">
        <v>4</v>
      </c>
      <c r="F881" s="4" t="s">
        <v>2</v>
      </c>
      <c r="G881" s="4" t="s">
        <v>87</v>
      </c>
      <c r="H881" s="4" t="s">
        <v>519</v>
      </c>
      <c r="I881" s="4"/>
      <c r="J881" s="65"/>
      <c r="K881" s="8">
        <f>K882+K884</f>
        <v>108811.40000000001</v>
      </c>
    </row>
    <row r="882" spans="1:11" s="3" customFormat="1" ht="56.25" customHeight="1" x14ac:dyDescent="0.25">
      <c r="A882" s="139"/>
      <c r="B882" s="7" t="s">
        <v>274</v>
      </c>
      <c r="C882" s="56">
        <v>925</v>
      </c>
      <c r="D882" s="65" t="s">
        <v>8</v>
      </c>
      <c r="E882" s="65" t="s">
        <v>4</v>
      </c>
      <c r="F882" s="4" t="s">
        <v>2</v>
      </c>
      <c r="G882" s="4" t="s">
        <v>87</v>
      </c>
      <c r="H882" s="4" t="s">
        <v>519</v>
      </c>
      <c r="I882" s="4" t="s">
        <v>275</v>
      </c>
      <c r="J882" s="65"/>
      <c r="K882" s="8">
        <f>K883</f>
        <v>8617.7999999999993</v>
      </c>
    </row>
    <row r="883" spans="1:11" s="3" customFormat="1" ht="36" customHeight="1" x14ac:dyDescent="0.25">
      <c r="A883" s="139"/>
      <c r="B883" s="7" t="s">
        <v>118</v>
      </c>
      <c r="C883" s="56">
        <v>925</v>
      </c>
      <c r="D883" s="65" t="s">
        <v>8</v>
      </c>
      <c r="E883" s="65" t="s">
        <v>4</v>
      </c>
      <c r="F883" s="4" t="s">
        <v>2</v>
      </c>
      <c r="G883" s="4" t="s">
        <v>87</v>
      </c>
      <c r="H883" s="4" t="s">
        <v>519</v>
      </c>
      <c r="I883" s="4" t="s">
        <v>275</v>
      </c>
      <c r="J883" s="65" t="s">
        <v>57</v>
      </c>
      <c r="K883" s="8">
        <v>8617.7999999999993</v>
      </c>
    </row>
    <row r="884" spans="1:11" s="3" customFormat="1" ht="142.5" customHeight="1" x14ac:dyDescent="0.25">
      <c r="A884" s="139"/>
      <c r="B884" s="7" t="s">
        <v>712</v>
      </c>
      <c r="C884" s="56">
        <v>925</v>
      </c>
      <c r="D884" s="65" t="s">
        <v>8</v>
      </c>
      <c r="E884" s="65" t="s">
        <v>4</v>
      </c>
      <c r="F884" s="4" t="s">
        <v>2</v>
      </c>
      <c r="G884" s="4" t="s">
        <v>87</v>
      </c>
      <c r="H884" s="4" t="s">
        <v>519</v>
      </c>
      <c r="I884" s="4" t="s">
        <v>526</v>
      </c>
      <c r="J884" s="65"/>
      <c r="K884" s="8">
        <f>K885</f>
        <v>100193.60000000001</v>
      </c>
    </row>
    <row r="885" spans="1:11" s="3" customFormat="1" ht="32.25" customHeight="1" x14ac:dyDescent="0.25">
      <c r="A885" s="139"/>
      <c r="B885" s="37" t="s">
        <v>118</v>
      </c>
      <c r="C885" s="56">
        <v>925</v>
      </c>
      <c r="D885" s="65" t="s">
        <v>8</v>
      </c>
      <c r="E885" s="65" t="s">
        <v>4</v>
      </c>
      <c r="F885" s="4" t="s">
        <v>2</v>
      </c>
      <c r="G885" s="4" t="s">
        <v>87</v>
      </c>
      <c r="H885" s="4" t="s">
        <v>519</v>
      </c>
      <c r="I885" s="4" t="s">
        <v>526</v>
      </c>
      <c r="J885" s="65" t="s">
        <v>57</v>
      </c>
      <c r="K885" s="8">
        <v>100193.60000000001</v>
      </c>
    </row>
    <row r="886" spans="1:11" s="3" customFormat="1" ht="20.25" customHeight="1" x14ac:dyDescent="0.25">
      <c r="A886" s="139"/>
      <c r="B886" s="34" t="s">
        <v>374</v>
      </c>
      <c r="C886" s="56">
        <v>925</v>
      </c>
      <c r="D886" s="65" t="s">
        <v>8</v>
      </c>
      <c r="E886" s="65" t="s">
        <v>4</v>
      </c>
      <c r="F886" s="4" t="s">
        <v>30</v>
      </c>
      <c r="G886" s="4"/>
      <c r="H886" s="4"/>
      <c r="I886" s="4"/>
      <c r="J886" s="4"/>
      <c r="K886" s="8">
        <f>K887</f>
        <v>0</v>
      </c>
    </row>
    <row r="887" spans="1:11" s="3" customFormat="1" ht="18" customHeight="1" x14ac:dyDescent="0.25">
      <c r="A887" s="139"/>
      <c r="B887" s="55" t="s">
        <v>496</v>
      </c>
      <c r="C887" s="56">
        <v>925</v>
      </c>
      <c r="D887" s="65" t="s">
        <v>8</v>
      </c>
      <c r="E887" s="65" t="s">
        <v>4</v>
      </c>
      <c r="F887" s="4" t="s">
        <v>30</v>
      </c>
      <c r="G887" s="4" t="s">
        <v>125</v>
      </c>
      <c r="H887" s="4"/>
      <c r="I887" s="4"/>
      <c r="J887" s="4"/>
      <c r="K887" s="8">
        <f>K888</f>
        <v>0</v>
      </c>
    </row>
    <row r="888" spans="1:11" s="3" customFormat="1" ht="18" customHeight="1" x14ac:dyDescent="0.25">
      <c r="A888" s="139"/>
      <c r="B888" s="34" t="s">
        <v>454</v>
      </c>
      <c r="C888" s="56">
        <v>925</v>
      </c>
      <c r="D888" s="65" t="s">
        <v>8</v>
      </c>
      <c r="E888" s="65" t="s">
        <v>4</v>
      </c>
      <c r="F888" s="4" t="s">
        <v>30</v>
      </c>
      <c r="G888" s="4" t="s">
        <v>125</v>
      </c>
      <c r="H888" s="4" t="s">
        <v>2</v>
      </c>
      <c r="I888" s="4"/>
      <c r="J888" s="65"/>
      <c r="K888" s="8">
        <f>K889</f>
        <v>0</v>
      </c>
    </row>
    <row r="889" spans="1:11" s="3" customFormat="1" ht="31.5" customHeight="1" x14ac:dyDescent="0.25">
      <c r="A889" s="139"/>
      <c r="B889" s="34" t="s">
        <v>314</v>
      </c>
      <c r="C889" s="56">
        <v>925</v>
      </c>
      <c r="D889" s="65" t="s">
        <v>8</v>
      </c>
      <c r="E889" s="65" t="s">
        <v>4</v>
      </c>
      <c r="F889" s="4" t="s">
        <v>30</v>
      </c>
      <c r="G889" s="4" t="s">
        <v>125</v>
      </c>
      <c r="H889" s="4" t="s">
        <v>2</v>
      </c>
      <c r="I889" s="4" t="s">
        <v>315</v>
      </c>
      <c r="J889" s="65"/>
      <c r="K889" s="8">
        <f>K890</f>
        <v>0</v>
      </c>
    </row>
    <row r="890" spans="1:11" s="3" customFormat="1" ht="31.5" customHeight="1" x14ac:dyDescent="0.25">
      <c r="A890" s="139"/>
      <c r="B890" s="37" t="s">
        <v>118</v>
      </c>
      <c r="C890" s="56">
        <v>925</v>
      </c>
      <c r="D890" s="65" t="s">
        <v>8</v>
      </c>
      <c r="E890" s="65" t="s">
        <v>4</v>
      </c>
      <c r="F890" s="4" t="s">
        <v>30</v>
      </c>
      <c r="G890" s="4" t="s">
        <v>125</v>
      </c>
      <c r="H890" s="4" t="s">
        <v>2</v>
      </c>
      <c r="I890" s="4" t="s">
        <v>315</v>
      </c>
      <c r="J890" s="65" t="s">
        <v>57</v>
      </c>
      <c r="K890" s="8"/>
    </row>
    <row r="891" spans="1:11" s="3" customFormat="1" ht="31.5" customHeight="1" x14ac:dyDescent="0.25">
      <c r="A891" s="139"/>
      <c r="B891" s="34" t="s">
        <v>141</v>
      </c>
      <c r="C891" s="56">
        <v>925</v>
      </c>
      <c r="D891" s="65" t="s">
        <v>8</v>
      </c>
      <c r="E891" s="65" t="s">
        <v>4</v>
      </c>
      <c r="F891" s="4" t="s">
        <v>39</v>
      </c>
      <c r="G891" s="4"/>
      <c r="H891" s="4"/>
      <c r="I891" s="4"/>
      <c r="J891" s="65"/>
      <c r="K891" s="8">
        <f>K892+K896</f>
        <v>0</v>
      </c>
    </row>
    <row r="892" spans="1:11" s="3" customFormat="1" ht="18" customHeight="1" x14ac:dyDescent="0.25">
      <c r="A892" s="139"/>
      <c r="B892" s="34" t="s">
        <v>160</v>
      </c>
      <c r="C892" s="56">
        <v>925</v>
      </c>
      <c r="D892" s="65" t="s">
        <v>8</v>
      </c>
      <c r="E892" s="65" t="s">
        <v>4</v>
      </c>
      <c r="F892" s="65" t="s">
        <v>39</v>
      </c>
      <c r="G892" s="56">
        <v>2</v>
      </c>
      <c r="H892" s="65"/>
      <c r="I892" s="65"/>
      <c r="J892" s="65"/>
      <c r="K892" s="8">
        <f>K893</f>
        <v>0</v>
      </c>
    </row>
    <row r="893" spans="1:11" s="3" customFormat="1" ht="31.5" customHeight="1" x14ac:dyDescent="0.25">
      <c r="A893" s="139"/>
      <c r="B893" s="34" t="s">
        <v>191</v>
      </c>
      <c r="C893" s="56">
        <v>925</v>
      </c>
      <c r="D893" s="65" t="s">
        <v>8</v>
      </c>
      <c r="E893" s="65" t="s">
        <v>4</v>
      </c>
      <c r="F893" s="65" t="s">
        <v>39</v>
      </c>
      <c r="G893" s="56">
        <v>2</v>
      </c>
      <c r="H893" s="65" t="s">
        <v>4</v>
      </c>
      <c r="I893" s="65"/>
      <c r="J893" s="65"/>
      <c r="K893" s="8">
        <f>K894</f>
        <v>0</v>
      </c>
    </row>
    <row r="894" spans="1:11" s="3" customFormat="1" ht="48.75" customHeight="1" x14ac:dyDescent="0.25">
      <c r="A894" s="139"/>
      <c r="B894" s="34" t="s">
        <v>215</v>
      </c>
      <c r="C894" s="56">
        <v>925</v>
      </c>
      <c r="D894" s="65" t="s">
        <v>8</v>
      </c>
      <c r="E894" s="65" t="s">
        <v>4</v>
      </c>
      <c r="F894" s="65" t="s">
        <v>39</v>
      </c>
      <c r="G894" s="56">
        <v>2</v>
      </c>
      <c r="H894" s="65" t="s">
        <v>4</v>
      </c>
      <c r="I894" s="65" t="s">
        <v>190</v>
      </c>
      <c r="J894" s="65"/>
      <c r="K894" s="8">
        <f>K895</f>
        <v>0</v>
      </c>
    </row>
    <row r="895" spans="1:11" s="3" customFormat="1" ht="31.5" customHeight="1" x14ac:dyDescent="0.25">
      <c r="A895" s="139"/>
      <c r="B895" s="37" t="s">
        <v>118</v>
      </c>
      <c r="C895" s="56">
        <v>925</v>
      </c>
      <c r="D895" s="65" t="s">
        <v>8</v>
      </c>
      <c r="E895" s="65" t="s">
        <v>4</v>
      </c>
      <c r="F895" s="65" t="s">
        <v>39</v>
      </c>
      <c r="G895" s="56">
        <v>2</v>
      </c>
      <c r="H895" s="65" t="s">
        <v>4</v>
      </c>
      <c r="I895" s="65" t="s">
        <v>190</v>
      </c>
      <c r="J895" s="65" t="s">
        <v>57</v>
      </c>
      <c r="K895" s="8"/>
    </row>
    <row r="896" spans="1:11" s="3" customFormat="1" ht="18" customHeight="1" x14ac:dyDescent="0.25">
      <c r="A896" s="139"/>
      <c r="B896" s="7" t="s">
        <v>379</v>
      </c>
      <c r="C896" s="56">
        <v>925</v>
      </c>
      <c r="D896" s="65" t="s">
        <v>8</v>
      </c>
      <c r="E896" s="65" t="s">
        <v>4</v>
      </c>
      <c r="F896" s="4" t="s">
        <v>39</v>
      </c>
      <c r="G896" s="4" t="s">
        <v>135</v>
      </c>
      <c r="H896" s="4"/>
      <c r="I896" s="4"/>
      <c r="J896" s="65"/>
      <c r="K896" s="8">
        <f>SUM(K897)</f>
        <v>0</v>
      </c>
    </row>
    <row r="897" spans="1:11" s="3" customFormat="1" ht="33.75" customHeight="1" x14ac:dyDescent="0.25">
      <c r="A897" s="139"/>
      <c r="B897" s="7" t="s">
        <v>382</v>
      </c>
      <c r="C897" s="56">
        <v>925</v>
      </c>
      <c r="D897" s="65" t="s">
        <v>8</v>
      </c>
      <c r="E897" s="65" t="s">
        <v>4</v>
      </c>
      <c r="F897" s="4" t="s">
        <v>39</v>
      </c>
      <c r="G897" s="4" t="s">
        <v>135</v>
      </c>
      <c r="H897" s="4" t="s">
        <v>2</v>
      </c>
      <c r="I897" s="4"/>
      <c r="J897" s="65"/>
      <c r="K897" s="8">
        <f>SUM(K898)</f>
        <v>0</v>
      </c>
    </row>
    <row r="898" spans="1:11" s="3" customFormat="1" ht="48.75" customHeight="1" x14ac:dyDescent="0.25">
      <c r="A898" s="139"/>
      <c r="B898" s="7" t="s">
        <v>383</v>
      </c>
      <c r="C898" s="56">
        <v>925</v>
      </c>
      <c r="D898" s="65" t="s">
        <v>8</v>
      </c>
      <c r="E898" s="65" t="s">
        <v>4</v>
      </c>
      <c r="F898" s="4" t="s">
        <v>39</v>
      </c>
      <c r="G898" s="4" t="s">
        <v>135</v>
      </c>
      <c r="H898" s="4" t="s">
        <v>2</v>
      </c>
      <c r="I898" s="4" t="s">
        <v>147</v>
      </c>
      <c r="J898" s="65"/>
      <c r="K898" s="8">
        <f t="shared" ref="K898" si="36">SUM(K899)</f>
        <v>0</v>
      </c>
    </row>
    <row r="899" spans="1:11" s="3" customFormat="1" ht="31.5" customHeight="1" x14ac:dyDescent="0.25">
      <c r="A899" s="139"/>
      <c r="B899" s="37" t="s">
        <v>118</v>
      </c>
      <c r="C899" s="56">
        <v>925</v>
      </c>
      <c r="D899" s="65" t="s">
        <v>8</v>
      </c>
      <c r="E899" s="65" t="s">
        <v>4</v>
      </c>
      <c r="F899" s="4" t="s">
        <v>39</v>
      </c>
      <c r="G899" s="4" t="s">
        <v>135</v>
      </c>
      <c r="H899" s="4" t="s">
        <v>2</v>
      </c>
      <c r="I899" s="4" t="s">
        <v>147</v>
      </c>
      <c r="J899" s="65" t="s">
        <v>57</v>
      </c>
      <c r="K899" s="8"/>
    </row>
    <row r="900" spans="1:11" s="3" customFormat="1" ht="18" customHeight="1" x14ac:dyDescent="0.25">
      <c r="A900" s="139"/>
      <c r="B900" s="7" t="s">
        <v>142</v>
      </c>
      <c r="C900" s="56">
        <v>925</v>
      </c>
      <c r="D900" s="65" t="s">
        <v>8</v>
      </c>
      <c r="E900" s="65" t="s">
        <v>5</v>
      </c>
      <c r="F900" s="4"/>
      <c r="G900" s="4"/>
      <c r="H900" s="4"/>
      <c r="I900" s="4"/>
      <c r="J900" s="65"/>
      <c r="K900" s="8">
        <f>SUM(K901+K920)</f>
        <v>151130</v>
      </c>
    </row>
    <row r="901" spans="1:11" s="3" customFormat="1" ht="18" customHeight="1" x14ac:dyDescent="0.25">
      <c r="A901" s="139"/>
      <c r="B901" s="7" t="s">
        <v>376</v>
      </c>
      <c r="C901" s="56">
        <v>925</v>
      </c>
      <c r="D901" s="65" t="s">
        <v>8</v>
      </c>
      <c r="E901" s="65" t="s">
        <v>5</v>
      </c>
      <c r="F901" s="65" t="s">
        <v>2</v>
      </c>
      <c r="G901" s="56"/>
      <c r="H901" s="65"/>
      <c r="I901" s="65"/>
      <c r="J901" s="65"/>
      <c r="K901" s="8">
        <f t="shared" ref="K901:K911" si="37">SUM(K902)</f>
        <v>151130</v>
      </c>
    </row>
    <row r="902" spans="1:11" s="3" customFormat="1" ht="18" customHeight="1" x14ac:dyDescent="0.25">
      <c r="A902" s="139"/>
      <c r="B902" s="34" t="s">
        <v>377</v>
      </c>
      <c r="C902" s="56">
        <v>925</v>
      </c>
      <c r="D902" s="65" t="s">
        <v>8</v>
      </c>
      <c r="E902" s="65" t="s">
        <v>5</v>
      </c>
      <c r="F902" s="65" t="s">
        <v>2</v>
      </c>
      <c r="G902" s="56">
        <v>1</v>
      </c>
      <c r="H902" s="65"/>
      <c r="I902" s="65"/>
      <c r="J902" s="65"/>
      <c r="K902" s="8">
        <f>SUM(K903+K910+K913+K916)</f>
        <v>151130</v>
      </c>
    </row>
    <row r="903" spans="1:11" s="3" customFormat="1" ht="63" customHeight="1" x14ac:dyDescent="0.25">
      <c r="A903" s="139"/>
      <c r="B903" s="34" t="s">
        <v>380</v>
      </c>
      <c r="C903" s="56">
        <v>925</v>
      </c>
      <c r="D903" s="65" t="s">
        <v>8</v>
      </c>
      <c r="E903" s="65" t="s">
        <v>5</v>
      </c>
      <c r="F903" s="4" t="s">
        <v>2</v>
      </c>
      <c r="G903" s="4" t="s">
        <v>87</v>
      </c>
      <c r="H903" s="4" t="s">
        <v>2</v>
      </c>
      <c r="I903" s="4"/>
      <c r="J903" s="65"/>
      <c r="K903" s="8">
        <f>SUM(K908+K906+K904)</f>
        <v>0</v>
      </c>
    </row>
    <row r="904" spans="1:11" s="3" customFormat="1" ht="31.5" customHeight="1" x14ac:dyDescent="0.25">
      <c r="A904" s="139"/>
      <c r="B904" s="34" t="s">
        <v>561</v>
      </c>
      <c r="C904" s="56">
        <v>925</v>
      </c>
      <c r="D904" s="65" t="s">
        <v>8</v>
      </c>
      <c r="E904" s="65" t="s">
        <v>5</v>
      </c>
      <c r="F904" s="4" t="s">
        <v>2</v>
      </c>
      <c r="G904" s="4" t="s">
        <v>87</v>
      </c>
      <c r="H904" s="4" t="s">
        <v>2</v>
      </c>
      <c r="I904" s="4" t="s">
        <v>491</v>
      </c>
      <c r="J904" s="65"/>
      <c r="K904" s="8">
        <f>K905</f>
        <v>0</v>
      </c>
    </row>
    <row r="905" spans="1:11" s="3" customFormat="1" ht="31.5" customHeight="1" x14ac:dyDescent="0.25">
      <c r="A905" s="139"/>
      <c r="B905" s="37" t="s">
        <v>118</v>
      </c>
      <c r="C905" s="56">
        <v>925</v>
      </c>
      <c r="D905" s="65" t="s">
        <v>8</v>
      </c>
      <c r="E905" s="65" t="s">
        <v>5</v>
      </c>
      <c r="F905" s="4" t="s">
        <v>2</v>
      </c>
      <c r="G905" s="4" t="s">
        <v>87</v>
      </c>
      <c r="H905" s="4" t="s">
        <v>2</v>
      </c>
      <c r="I905" s="4" t="s">
        <v>491</v>
      </c>
      <c r="J905" s="65" t="s">
        <v>57</v>
      </c>
      <c r="K905" s="8"/>
    </row>
    <row r="906" spans="1:11" s="3" customFormat="1" ht="31.5" customHeight="1" x14ac:dyDescent="0.25">
      <c r="A906" s="139"/>
      <c r="B906" s="34" t="s">
        <v>279</v>
      </c>
      <c r="C906" s="56">
        <v>925</v>
      </c>
      <c r="D906" s="65" t="s">
        <v>8</v>
      </c>
      <c r="E906" s="65" t="s">
        <v>5</v>
      </c>
      <c r="F906" s="4" t="s">
        <v>2</v>
      </c>
      <c r="G906" s="4" t="s">
        <v>87</v>
      </c>
      <c r="H906" s="4" t="s">
        <v>2</v>
      </c>
      <c r="I906" s="4" t="s">
        <v>280</v>
      </c>
      <c r="J906" s="65"/>
      <c r="K906" s="8">
        <f>K907</f>
        <v>0</v>
      </c>
    </row>
    <row r="907" spans="1:11" s="3" customFormat="1" ht="31.5" customHeight="1" x14ac:dyDescent="0.25">
      <c r="A907" s="139"/>
      <c r="B907" s="37" t="s">
        <v>118</v>
      </c>
      <c r="C907" s="56">
        <v>925</v>
      </c>
      <c r="D907" s="65" t="s">
        <v>8</v>
      </c>
      <c r="E907" s="65" t="s">
        <v>5</v>
      </c>
      <c r="F907" s="4" t="s">
        <v>2</v>
      </c>
      <c r="G907" s="4" t="s">
        <v>87</v>
      </c>
      <c r="H907" s="4" t="s">
        <v>2</v>
      </c>
      <c r="I907" s="4" t="s">
        <v>280</v>
      </c>
      <c r="J907" s="65" t="s">
        <v>57</v>
      </c>
      <c r="K907" s="8"/>
    </row>
    <row r="908" spans="1:11" s="3" customFormat="1" ht="31.5" customHeight="1" x14ac:dyDescent="0.25">
      <c r="A908" s="139"/>
      <c r="B908" s="34" t="s">
        <v>282</v>
      </c>
      <c r="C908" s="56">
        <v>925</v>
      </c>
      <c r="D908" s="65" t="s">
        <v>8</v>
      </c>
      <c r="E908" s="65" t="s">
        <v>5</v>
      </c>
      <c r="F908" s="65" t="s">
        <v>2</v>
      </c>
      <c r="G908" s="56">
        <v>1</v>
      </c>
      <c r="H908" s="65" t="s">
        <v>2</v>
      </c>
      <c r="I908" s="65" t="s">
        <v>281</v>
      </c>
      <c r="J908" s="65"/>
      <c r="K908" s="8">
        <f>SUM(K909)</f>
        <v>0</v>
      </c>
    </row>
    <row r="909" spans="1:11" s="3" customFormat="1" ht="31.5" customHeight="1" x14ac:dyDescent="0.25">
      <c r="A909" s="139"/>
      <c r="B909" s="37" t="s">
        <v>118</v>
      </c>
      <c r="C909" s="56">
        <v>925</v>
      </c>
      <c r="D909" s="65" t="s">
        <v>8</v>
      </c>
      <c r="E909" s="65" t="s">
        <v>5</v>
      </c>
      <c r="F909" s="65" t="s">
        <v>2</v>
      </c>
      <c r="G909" s="56">
        <v>1</v>
      </c>
      <c r="H909" s="65" t="s">
        <v>2</v>
      </c>
      <c r="I909" s="65" t="s">
        <v>281</v>
      </c>
      <c r="J909" s="65" t="s">
        <v>57</v>
      </c>
      <c r="K909" s="8"/>
    </row>
    <row r="910" spans="1:11" s="3" customFormat="1" ht="48.75" customHeight="1" x14ac:dyDescent="0.25">
      <c r="A910" s="139"/>
      <c r="B910" s="34" t="s">
        <v>105</v>
      </c>
      <c r="C910" s="56">
        <v>925</v>
      </c>
      <c r="D910" s="65" t="s">
        <v>8</v>
      </c>
      <c r="E910" s="65" t="s">
        <v>5</v>
      </c>
      <c r="F910" s="65" t="s">
        <v>2</v>
      </c>
      <c r="G910" s="56">
        <v>1</v>
      </c>
      <c r="H910" s="65" t="s">
        <v>4</v>
      </c>
      <c r="I910" s="65"/>
      <c r="J910" s="65"/>
      <c r="K910" s="8">
        <f>SUM(K911)</f>
        <v>35002</v>
      </c>
    </row>
    <row r="911" spans="1:11" s="3" customFormat="1" ht="47.25" customHeight="1" x14ac:dyDescent="0.25">
      <c r="A911" s="139"/>
      <c r="B911" s="34" t="s">
        <v>108</v>
      </c>
      <c r="C911" s="56">
        <v>925</v>
      </c>
      <c r="D911" s="65" t="s">
        <v>8</v>
      </c>
      <c r="E911" s="65" t="s">
        <v>5</v>
      </c>
      <c r="F911" s="65" t="s">
        <v>2</v>
      </c>
      <c r="G911" s="56">
        <v>1</v>
      </c>
      <c r="H911" s="65" t="s">
        <v>4</v>
      </c>
      <c r="I911" s="65" t="s">
        <v>82</v>
      </c>
      <c r="J911" s="65"/>
      <c r="K911" s="8">
        <f t="shared" si="37"/>
        <v>35002</v>
      </c>
    </row>
    <row r="912" spans="1:11" s="3" customFormat="1" ht="31.5" customHeight="1" x14ac:dyDescent="0.25">
      <c r="A912" s="139"/>
      <c r="B912" s="37" t="s">
        <v>118</v>
      </c>
      <c r="C912" s="56">
        <v>925</v>
      </c>
      <c r="D912" s="65" t="s">
        <v>8</v>
      </c>
      <c r="E912" s="65" t="s">
        <v>5</v>
      </c>
      <c r="F912" s="65" t="s">
        <v>2</v>
      </c>
      <c r="G912" s="56">
        <v>1</v>
      </c>
      <c r="H912" s="65" t="s">
        <v>4</v>
      </c>
      <c r="I912" s="65" t="s">
        <v>82</v>
      </c>
      <c r="J912" s="65" t="s">
        <v>57</v>
      </c>
      <c r="K912" s="8">
        <v>35002</v>
      </c>
    </row>
    <row r="913" spans="1:11" s="3" customFormat="1" ht="63" customHeight="1" x14ac:dyDescent="0.25">
      <c r="A913" s="139"/>
      <c r="B913" s="34" t="s">
        <v>103</v>
      </c>
      <c r="C913" s="56">
        <v>925</v>
      </c>
      <c r="D913" s="65" t="s">
        <v>8</v>
      </c>
      <c r="E913" s="65" t="s">
        <v>5</v>
      </c>
      <c r="F913" s="65" t="s">
        <v>2</v>
      </c>
      <c r="G913" s="56">
        <v>1</v>
      </c>
      <c r="H913" s="65" t="s">
        <v>30</v>
      </c>
      <c r="I913" s="65"/>
      <c r="J913" s="65"/>
      <c r="K913" s="8">
        <f>SUM(K914)</f>
        <v>47</v>
      </c>
    </row>
    <row r="914" spans="1:11" s="3" customFormat="1" ht="94.5" customHeight="1" x14ac:dyDescent="0.25">
      <c r="A914" s="139"/>
      <c r="B914" s="36" t="s">
        <v>195</v>
      </c>
      <c r="C914" s="56">
        <v>925</v>
      </c>
      <c r="D914" s="65" t="s">
        <v>8</v>
      </c>
      <c r="E914" s="65" t="s">
        <v>5</v>
      </c>
      <c r="F914" s="65" t="s">
        <v>2</v>
      </c>
      <c r="G914" s="56">
        <v>1</v>
      </c>
      <c r="H914" s="65" t="s">
        <v>30</v>
      </c>
      <c r="I914" s="65" t="s">
        <v>104</v>
      </c>
      <c r="J914" s="65"/>
      <c r="K914" s="8">
        <f>SUM(K915:K915)</f>
        <v>47</v>
      </c>
    </row>
    <row r="915" spans="1:11" s="3" customFormat="1" ht="31.5" customHeight="1" x14ac:dyDescent="0.25">
      <c r="A915" s="139"/>
      <c r="B915" s="6" t="s">
        <v>118</v>
      </c>
      <c r="C915" s="56">
        <v>925</v>
      </c>
      <c r="D915" s="65" t="s">
        <v>8</v>
      </c>
      <c r="E915" s="65" t="s">
        <v>5</v>
      </c>
      <c r="F915" s="65" t="s">
        <v>2</v>
      </c>
      <c r="G915" s="56">
        <v>1</v>
      </c>
      <c r="H915" s="65" t="s">
        <v>30</v>
      </c>
      <c r="I915" s="65" t="s">
        <v>104</v>
      </c>
      <c r="J915" s="65" t="s">
        <v>57</v>
      </c>
      <c r="K915" s="8">
        <v>47</v>
      </c>
    </row>
    <row r="916" spans="1:11" s="3" customFormat="1" ht="78.75" customHeight="1" x14ac:dyDescent="0.25">
      <c r="A916" s="139"/>
      <c r="B916" s="7" t="s">
        <v>487</v>
      </c>
      <c r="C916" s="56">
        <v>925</v>
      </c>
      <c r="D916" s="65" t="s">
        <v>8</v>
      </c>
      <c r="E916" s="65" t="s">
        <v>5</v>
      </c>
      <c r="F916" s="65" t="s">
        <v>2</v>
      </c>
      <c r="G916" s="56">
        <v>1</v>
      </c>
      <c r="H916" s="65" t="s">
        <v>8</v>
      </c>
      <c r="I916" s="65"/>
      <c r="J916" s="65"/>
      <c r="K916" s="8">
        <f>SUBTOTAL(9,K917)</f>
        <v>116081</v>
      </c>
    </row>
    <row r="917" spans="1:11" s="3" customFormat="1" ht="31.5" customHeight="1" x14ac:dyDescent="0.25">
      <c r="A917" s="139"/>
      <c r="B917" s="6" t="s">
        <v>241</v>
      </c>
      <c r="C917" s="56">
        <v>925</v>
      </c>
      <c r="D917" s="65" t="s">
        <v>8</v>
      </c>
      <c r="E917" s="65" t="s">
        <v>5</v>
      </c>
      <c r="F917" s="65" t="s">
        <v>2</v>
      </c>
      <c r="G917" s="56">
        <v>1</v>
      </c>
      <c r="H917" s="65" t="s">
        <v>8</v>
      </c>
      <c r="I917" s="65" t="s">
        <v>240</v>
      </c>
      <c r="J917" s="65"/>
      <c r="K917" s="8">
        <f>SUM(K918:K919)</f>
        <v>116081</v>
      </c>
    </row>
    <row r="918" spans="1:11" s="3" customFormat="1" ht="31.5" customHeight="1" x14ac:dyDescent="0.25">
      <c r="A918" s="139"/>
      <c r="B918" s="37" t="s">
        <v>118</v>
      </c>
      <c r="C918" s="56">
        <v>925</v>
      </c>
      <c r="D918" s="65" t="s">
        <v>8</v>
      </c>
      <c r="E918" s="65" t="s">
        <v>5</v>
      </c>
      <c r="F918" s="65" t="s">
        <v>2</v>
      </c>
      <c r="G918" s="56">
        <v>1</v>
      </c>
      <c r="H918" s="65" t="s">
        <v>8</v>
      </c>
      <c r="I918" s="65" t="s">
        <v>240</v>
      </c>
      <c r="J918" s="65" t="s">
        <v>57</v>
      </c>
      <c r="K918" s="8">
        <v>116081</v>
      </c>
    </row>
    <row r="919" spans="1:11" s="3" customFormat="1" ht="18" customHeight="1" x14ac:dyDescent="0.25">
      <c r="A919" s="139"/>
      <c r="B919" s="6" t="s">
        <v>48</v>
      </c>
      <c r="C919" s="56">
        <v>925</v>
      </c>
      <c r="D919" s="65" t="s">
        <v>8</v>
      </c>
      <c r="E919" s="65" t="s">
        <v>5</v>
      </c>
      <c r="F919" s="65" t="s">
        <v>2</v>
      </c>
      <c r="G919" s="56">
        <v>1</v>
      </c>
      <c r="H919" s="65" t="s">
        <v>8</v>
      </c>
      <c r="I919" s="65" t="s">
        <v>240</v>
      </c>
      <c r="J919" s="65" t="s">
        <v>49</v>
      </c>
      <c r="K919" s="8"/>
    </row>
    <row r="920" spans="1:11" s="3" customFormat="1" ht="31.5" customHeight="1" x14ac:dyDescent="0.25">
      <c r="A920" s="139"/>
      <c r="B920" s="6" t="s">
        <v>141</v>
      </c>
      <c r="C920" s="56">
        <v>925</v>
      </c>
      <c r="D920" s="65" t="s">
        <v>8</v>
      </c>
      <c r="E920" s="65" t="s">
        <v>5</v>
      </c>
      <c r="F920" s="65" t="s">
        <v>39</v>
      </c>
      <c r="G920" s="56"/>
      <c r="H920" s="65"/>
      <c r="I920" s="65"/>
      <c r="J920" s="65"/>
      <c r="K920" s="8">
        <f>K921</f>
        <v>0</v>
      </c>
    </row>
    <row r="921" spans="1:11" s="3" customFormat="1" ht="18" customHeight="1" x14ac:dyDescent="0.25">
      <c r="A921" s="139"/>
      <c r="B921" s="7" t="s">
        <v>379</v>
      </c>
      <c r="C921" s="56">
        <v>925</v>
      </c>
      <c r="D921" s="65" t="s">
        <v>8</v>
      </c>
      <c r="E921" s="65" t="s">
        <v>5</v>
      </c>
      <c r="F921" s="65" t="s">
        <v>39</v>
      </c>
      <c r="G921" s="56">
        <v>5</v>
      </c>
      <c r="H921" s="65"/>
      <c r="I921" s="65"/>
      <c r="J921" s="65"/>
      <c r="K921" s="8">
        <f>K922</f>
        <v>0</v>
      </c>
    </row>
    <row r="922" spans="1:11" s="3" customFormat="1" ht="34.5" customHeight="1" x14ac:dyDescent="0.25">
      <c r="A922" s="139"/>
      <c r="B922" s="7" t="s">
        <v>382</v>
      </c>
      <c r="C922" s="56">
        <v>925</v>
      </c>
      <c r="D922" s="65" t="s">
        <v>8</v>
      </c>
      <c r="E922" s="65" t="s">
        <v>5</v>
      </c>
      <c r="F922" s="65" t="s">
        <v>39</v>
      </c>
      <c r="G922" s="56">
        <v>5</v>
      </c>
      <c r="H922" s="65" t="s">
        <v>2</v>
      </c>
      <c r="I922" s="65"/>
      <c r="J922" s="65"/>
      <c r="K922" s="8">
        <f>K923</f>
        <v>0</v>
      </c>
    </row>
    <row r="923" spans="1:11" s="3" customFormat="1" ht="46.5" customHeight="1" x14ac:dyDescent="0.25">
      <c r="A923" s="139"/>
      <c r="B923" s="7" t="s">
        <v>383</v>
      </c>
      <c r="C923" s="56">
        <v>925</v>
      </c>
      <c r="D923" s="65" t="s">
        <v>8</v>
      </c>
      <c r="E923" s="65" t="s">
        <v>5</v>
      </c>
      <c r="F923" s="65" t="s">
        <v>39</v>
      </c>
      <c r="G923" s="56">
        <v>5</v>
      </c>
      <c r="H923" s="65" t="s">
        <v>2</v>
      </c>
      <c r="I923" s="65" t="s">
        <v>147</v>
      </c>
      <c r="J923" s="65"/>
      <c r="K923" s="8">
        <f>K924</f>
        <v>0</v>
      </c>
    </row>
    <row r="924" spans="1:11" s="3" customFormat="1" ht="31.5" customHeight="1" x14ac:dyDescent="0.25">
      <c r="A924" s="139"/>
      <c r="B924" s="37" t="s">
        <v>118</v>
      </c>
      <c r="C924" s="56">
        <v>925</v>
      </c>
      <c r="D924" s="65" t="s">
        <v>8</v>
      </c>
      <c r="E924" s="65" t="s">
        <v>5</v>
      </c>
      <c r="F924" s="65" t="s">
        <v>39</v>
      </c>
      <c r="G924" s="56">
        <v>5</v>
      </c>
      <c r="H924" s="65" t="s">
        <v>2</v>
      </c>
      <c r="I924" s="65" t="s">
        <v>147</v>
      </c>
      <c r="J924" s="65" t="s">
        <v>57</v>
      </c>
      <c r="K924" s="8"/>
    </row>
    <row r="925" spans="1:11" s="3" customFormat="1" ht="14.25" customHeight="1" x14ac:dyDescent="0.25">
      <c r="A925" s="139"/>
      <c r="B925" s="7" t="s">
        <v>231</v>
      </c>
      <c r="C925" s="56">
        <v>925</v>
      </c>
      <c r="D925" s="65" t="s">
        <v>8</v>
      </c>
      <c r="E925" s="4" t="s">
        <v>7</v>
      </c>
      <c r="F925" s="4"/>
      <c r="G925" s="4"/>
      <c r="H925" s="4"/>
      <c r="I925" s="4"/>
      <c r="J925" s="65"/>
      <c r="K925" s="8">
        <f>SUM(K926)</f>
        <v>32.5</v>
      </c>
    </row>
    <row r="926" spans="1:11" s="3" customFormat="1" ht="18" customHeight="1" x14ac:dyDescent="0.25">
      <c r="A926" s="139"/>
      <c r="B926" s="7" t="s">
        <v>376</v>
      </c>
      <c r="C926" s="56">
        <v>925</v>
      </c>
      <c r="D926" s="4" t="s">
        <v>8</v>
      </c>
      <c r="E926" s="4" t="s">
        <v>7</v>
      </c>
      <c r="F926" s="4" t="s">
        <v>2</v>
      </c>
      <c r="G926" s="4"/>
      <c r="H926" s="4"/>
      <c r="I926" s="4"/>
      <c r="J926" s="65"/>
      <c r="K926" s="8">
        <f>SUM(K927)</f>
        <v>32.5</v>
      </c>
    </row>
    <row r="927" spans="1:11" s="3" customFormat="1" ht="20.25" customHeight="1" x14ac:dyDescent="0.25">
      <c r="A927" s="139"/>
      <c r="B927" s="7" t="s">
        <v>377</v>
      </c>
      <c r="C927" s="56">
        <v>925</v>
      </c>
      <c r="D927" s="4" t="s">
        <v>8</v>
      </c>
      <c r="E927" s="4" t="s">
        <v>7</v>
      </c>
      <c r="F927" s="4" t="s">
        <v>2</v>
      </c>
      <c r="G927" s="4" t="s">
        <v>87</v>
      </c>
      <c r="H927" s="4"/>
      <c r="I927" s="4"/>
      <c r="J927" s="65"/>
      <c r="K927" s="8">
        <f>SUM(K928)</f>
        <v>32.5</v>
      </c>
    </row>
    <row r="928" spans="1:11" s="3" customFormat="1" ht="50.25" customHeight="1" x14ac:dyDescent="0.25">
      <c r="A928" s="139"/>
      <c r="B928" s="34" t="s">
        <v>105</v>
      </c>
      <c r="C928" s="56">
        <v>925</v>
      </c>
      <c r="D928" s="4" t="s">
        <v>8</v>
      </c>
      <c r="E928" s="4" t="s">
        <v>7</v>
      </c>
      <c r="F928" s="4" t="s">
        <v>2</v>
      </c>
      <c r="G928" s="4" t="s">
        <v>87</v>
      </c>
      <c r="H928" s="65" t="s">
        <v>4</v>
      </c>
      <c r="I928" s="4"/>
      <c r="J928" s="65"/>
      <c r="K928" s="8">
        <f>SUM(K929)</f>
        <v>32.5</v>
      </c>
    </row>
    <row r="929" spans="1:11" s="3" customFormat="1" ht="18" customHeight="1" x14ac:dyDescent="0.25">
      <c r="A929" s="139"/>
      <c r="B929" s="7" t="s">
        <v>233</v>
      </c>
      <c r="C929" s="56">
        <v>925</v>
      </c>
      <c r="D929" s="4" t="s">
        <v>8</v>
      </c>
      <c r="E929" s="4" t="s">
        <v>7</v>
      </c>
      <c r="F929" s="4" t="s">
        <v>2</v>
      </c>
      <c r="G929" s="4" t="s">
        <v>87</v>
      </c>
      <c r="H929" s="65" t="s">
        <v>4</v>
      </c>
      <c r="I929" s="4" t="s">
        <v>232</v>
      </c>
      <c r="J929" s="65"/>
      <c r="K929" s="8">
        <f>SUM(K930)</f>
        <v>32.5</v>
      </c>
    </row>
    <row r="930" spans="1:11" s="3" customFormat="1" ht="31.5" customHeight="1" x14ac:dyDescent="0.25">
      <c r="A930" s="139"/>
      <c r="B930" s="7" t="s">
        <v>120</v>
      </c>
      <c r="C930" s="56">
        <v>925</v>
      </c>
      <c r="D930" s="4" t="s">
        <v>8</v>
      </c>
      <c r="E930" s="4" t="s">
        <v>7</v>
      </c>
      <c r="F930" s="4" t="s">
        <v>2</v>
      </c>
      <c r="G930" s="4" t="s">
        <v>87</v>
      </c>
      <c r="H930" s="65" t="s">
        <v>4</v>
      </c>
      <c r="I930" s="4" t="s">
        <v>232</v>
      </c>
      <c r="J930" s="65" t="s">
        <v>47</v>
      </c>
      <c r="K930" s="8">
        <v>32.5</v>
      </c>
    </row>
    <row r="931" spans="1:11" s="3" customFormat="1" ht="18" customHeight="1" x14ac:dyDescent="0.25">
      <c r="A931" s="139"/>
      <c r="B931" s="7" t="s">
        <v>27</v>
      </c>
      <c r="C931" s="56">
        <v>925</v>
      </c>
      <c r="D931" s="4" t="s">
        <v>8</v>
      </c>
      <c r="E931" s="65" t="s">
        <v>24</v>
      </c>
      <c r="F931" s="65"/>
      <c r="G931" s="56"/>
      <c r="H931" s="65"/>
      <c r="I931" s="65"/>
      <c r="J931" s="65"/>
      <c r="K931" s="8">
        <f>SUM(K932+K1001)</f>
        <v>191428.80000000002</v>
      </c>
    </row>
    <row r="932" spans="1:11" s="3" customFormat="1" ht="18" customHeight="1" x14ac:dyDescent="0.25">
      <c r="A932" s="139"/>
      <c r="B932" s="7" t="s">
        <v>376</v>
      </c>
      <c r="C932" s="56">
        <v>925</v>
      </c>
      <c r="D932" s="65" t="s">
        <v>8</v>
      </c>
      <c r="E932" s="65" t="s">
        <v>24</v>
      </c>
      <c r="F932" s="65" t="s">
        <v>2</v>
      </c>
      <c r="G932" s="56"/>
      <c r="H932" s="65"/>
      <c r="I932" s="65"/>
      <c r="J932" s="65"/>
      <c r="K932" s="8">
        <f>SUM(K933)</f>
        <v>191089.80000000002</v>
      </c>
    </row>
    <row r="933" spans="1:11" s="3" customFormat="1" ht="18" customHeight="1" x14ac:dyDescent="0.25">
      <c r="A933" s="139"/>
      <c r="B933" s="7" t="s">
        <v>377</v>
      </c>
      <c r="C933" s="56">
        <v>925</v>
      </c>
      <c r="D933" s="65" t="s">
        <v>8</v>
      </c>
      <c r="E933" s="65" t="s">
        <v>24</v>
      </c>
      <c r="F933" s="65" t="s">
        <v>2</v>
      </c>
      <c r="G933" s="56">
        <v>1</v>
      </c>
      <c r="H933" s="65"/>
      <c r="I933" s="65"/>
      <c r="J933" s="65"/>
      <c r="K933" s="8">
        <f>SUM(K968+K975+K934+K961+K953+K988+K995+K983+K998)</f>
        <v>191089.80000000002</v>
      </c>
    </row>
    <row r="934" spans="1:11" s="3" customFormat="1" ht="50.25" customHeight="1" x14ac:dyDescent="0.25">
      <c r="A934" s="139"/>
      <c r="B934" s="34" t="s">
        <v>105</v>
      </c>
      <c r="C934" s="56">
        <v>925</v>
      </c>
      <c r="D934" s="65" t="s">
        <v>8</v>
      </c>
      <c r="E934" s="65" t="s">
        <v>24</v>
      </c>
      <c r="F934" s="65" t="s">
        <v>2</v>
      </c>
      <c r="G934" s="56">
        <v>1</v>
      </c>
      <c r="H934" s="65" t="s">
        <v>4</v>
      </c>
      <c r="I934" s="65"/>
      <c r="J934" s="65"/>
      <c r="K934" s="8">
        <f>SUM(K935+K939+K950+K948+K946+K944)</f>
        <v>165428.80000000002</v>
      </c>
    </row>
    <row r="935" spans="1:11" s="3" customFormat="1" ht="18" customHeight="1" x14ac:dyDescent="0.25">
      <c r="A935" s="139"/>
      <c r="B935" s="7" t="s">
        <v>45</v>
      </c>
      <c r="C935" s="56">
        <v>925</v>
      </c>
      <c r="D935" s="65" t="s">
        <v>8</v>
      </c>
      <c r="E935" s="65" t="s">
        <v>24</v>
      </c>
      <c r="F935" s="65" t="s">
        <v>2</v>
      </c>
      <c r="G935" s="56">
        <v>1</v>
      </c>
      <c r="H935" s="65" t="s">
        <v>4</v>
      </c>
      <c r="I935" s="65" t="s">
        <v>75</v>
      </c>
      <c r="J935" s="65"/>
      <c r="K935" s="8">
        <f>SUM(K936:K938)</f>
        <v>9606.6</v>
      </c>
    </row>
    <row r="936" spans="1:11" s="3" customFormat="1" ht="52.5" customHeight="1" x14ac:dyDescent="0.25">
      <c r="A936" s="139"/>
      <c r="B936" s="7" t="s">
        <v>119</v>
      </c>
      <c r="C936" s="56">
        <v>925</v>
      </c>
      <c r="D936" s="65" t="s">
        <v>8</v>
      </c>
      <c r="E936" s="65" t="s">
        <v>24</v>
      </c>
      <c r="F936" s="65" t="s">
        <v>2</v>
      </c>
      <c r="G936" s="56">
        <v>1</v>
      </c>
      <c r="H936" s="65" t="s">
        <v>4</v>
      </c>
      <c r="I936" s="65" t="s">
        <v>75</v>
      </c>
      <c r="J936" s="65" t="s">
        <v>46</v>
      </c>
      <c r="K936" s="8">
        <v>9227.7000000000007</v>
      </c>
    </row>
    <row r="937" spans="1:11" s="3" customFormat="1" ht="31.5" customHeight="1" x14ac:dyDescent="0.25">
      <c r="A937" s="139"/>
      <c r="B937" s="7" t="s">
        <v>120</v>
      </c>
      <c r="C937" s="56">
        <v>925</v>
      </c>
      <c r="D937" s="65" t="s">
        <v>8</v>
      </c>
      <c r="E937" s="65" t="s">
        <v>24</v>
      </c>
      <c r="F937" s="65" t="s">
        <v>2</v>
      </c>
      <c r="G937" s="56">
        <v>1</v>
      </c>
      <c r="H937" s="65" t="s">
        <v>4</v>
      </c>
      <c r="I937" s="65" t="s">
        <v>75</v>
      </c>
      <c r="J937" s="65" t="s">
        <v>47</v>
      </c>
      <c r="K937" s="8">
        <v>370</v>
      </c>
    </row>
    <row r="938" spans="1:11" s="3" customFormat="1" ht="18" customHeight="1" x14ac:dyDescent="0.25">
      <c r="A938" s="139"/>
      <c r="B938" s="7" t="s">
        <v>48</v>
      </c>
      <c r="C938" s="56">
        <v>925</v>
      </c>
      <c r="D938" s="65" t="s">
        <v>8</v>
      </c>
      <c r="E938" s="65" t="s">
        <v>24</v>
      </c>
      <c r="F938" s="65" t="s">
        <v>2</v>
      </c>
      <c r="G938" s="56">
        <v>1</v>
      </c>
      <c r="H938" s="65" t="s">
        <v>4</v>
      </c>
      <c r="I938" s="65" t="s">
        <v>75</v>
      </c>
      <c r="J938" s="65" t="s">
        <v>49</v>
      </c>
      <c r="K938" s="8">
        <v>8.9</v>
      </c>
    </row>
    <row r="939" spans="1:11" s="3" customFormat="1" ht="47.25" customHeight="1" x14ac:dyDescent="0.25">
      <c r="A939" s="139"/>
      <c r="B939" s="34" t="s">
        <v>108</v>
      </c>
      <c r="C939" s="56">
        <v>925</v>
      </c>
      <c r="D939" s="65" t="s">
        <v>8</v>
      </c>
      <c r="E939" s="65" t="s">
        <v>24</v>
      </c>
      <c r="F939" s="65" t="s">
        <v>2</v>
      </c>
      <c r="G939" s="56">
        <v>1</v>
      </c>
      <c r="H939" s="65" t="s">
        <v>4</v>
      </c>
      <c r="I939" s="65" t="s">
        <v>82</v>
      </c>
      <c r="J939" s="65"/>
      <c r="K939" s="8">
        <f>SUM(K940:K943)</f>
        <v>123833.3</v>
      </c>
    </row>
    <row r="940" spans="1:11" s="3" customFormat="1" ht="54" customHeight="1" x14ac:dyDescent="0.25">
      <c r="A940" s="139"/>
      <c r="B940" s="7" t="s">
        <v>119</v>
      </c>
      <c r="C940" s="56">
        <v>925</v>
      </c>
      <c r="D940" s="65" t="s">
        <v>8</v>
      </c>
      <c r="E940" s="65" t="s">
        <v>24</v>
      </c>
      <c r="F940" s="65" t="s">
        <v>2</v>
      </c>
      <c r="G940" s="56">
        <v>1</v>
      </c>
      <c r="H940" s="65" t="s">
        <v>4</v>
      </c>
      <c r="I940" s="65" t="s">
        <v>82</v>
      </c>
      <c r="J940" s="65" t="s">
        <v>46</v>
      </c>
      <c r="K940" s="8">
        <f>65835.5+42031.2</f>
        <v>107866.7</v>
      </c>
    </row>
    <row r="941" spans="1:11" s="3" customFormat="1" ht="31.5" customHeight="1" x14ac:dyDescent="0.25">
      <c r="A941" s="139"/>
      <c r="B941" s="7" t="s">
        <v>120</v>
      </c>
      <c r="C941" s="56">
        <v>925</v>
      </c>
      <c r="D941" s="65" t="s">
        <v>8</v>
      </c>
      <c r="E941" s="65" t="s">
        <v>24</v>
      </c>
      <c r="F941" s="65" t="s">
        <v>2</v>
      </c>
      <c r="G941" s="56">
        <v>1</v>
      </c>
      <c r="H941" s="65" t="s">
        <v>4</v>
      </c>
      <c r="I941" s="65" t="s">
        <v>82</v>
      </c>
      <c r="J941" s="65" t="s">
        <v>47</v>
      </c>
      <c r="K941" s="8">
        <f>12013.6+3877.4</f>
        <v>15891</v>
      </c>
    </row>
    <row r="942" spans="1:11" s="3" customFormat="1" ht="18" customHeight="1" x14ac:dyDescent="0.25">
      <c r="A942" s="139"/>
      <c r="B942" s="7" t="s">
        <v>53</v>
      </c>
      <c r="C942" s="56">
        <v>925</v>
      </c>
      <c r="D942" s="65" t="s">
        <v>8</v>
      </c>
      <c r="E942" s="65" t="s">
        <v>24</v>
      </c>
      <c r="F942" s="65" t="s">
        <v>2</v>
      </c>
      <c r="G942" s="56">
        <v>1</v>
      </c>
      <c r="H942" s="65" t="s">
        <v>4</v>
      </c>
      <c r="I942" s="65" t="s">
        <v>82</v>
      </c>
      <c r="J942" s="65" t="s">
        <v>54</v>
      </c>
      <c r="K942" s="8"/>
    </row>
    <row r="943" spans="1:11" s="3" customFormat="1" ht="18" customHeight="1" x14ac:dyDescent="0.25">
      <c r="A943" s="139"/>
      <c r="B943" s="7" t="s">
        <v>48</v>
      </c>
      <c r="C943" s="56">
        <v>925</v>
      </c>
      <c r="D943" s="65" t="s">
        <v>8</v>
      </c>
      <c r="E943" s="65" t="s">
        <v>24</v>
      </c>
      <c r="F943" s="65" t="s">
        <v>2</v>
      </c>
      <c r="G943" s="56">
        <v>1</v>
      </c>
      <c r="H943" s="65" t="s">
        <v>4</v>
      </c>
      <c r="I943" s="65" t="s">
        <v>82</v>
      </c>
      <c r="J943" s="65" t="s">
        <v>49</v>
      </c>
      <c r="K943" s="8">
        <f>50.3+25.3</f>
        <v>75.599999999999994</v>
      </c>
    </row>
    <row r="944" spans="1:11" s="3" customFormat="1" ht="18" customHeight="1" x14ac:dyDescent="0.25">
      <c r="A944" s="139"/>
      <c r="B944" s="7" t="s">
        <v>230</v>
      </c>
      <c r="C944" s="56">
        <v>925</v>
      </c>
      <c r="D944" s="65" t="s">
        <v>8</v>
      </c>
      <c r="E944" s="4" t="s">
        <v>24</v>
      </c>
      <c r="F944" s="4" t="s">
        <v>2</v>
      </c>
      <c r="G944" s="51">
        <v>1</v>
      </c>
      <c r="H944" s="65" t="s">
        <v>4</v>
      </c>
      <c r="I944" s="4" t="s">
        <v>229</v>
      </c>
      <c r="J944" s="4"/>
      <c r="K944" s="8">
        <f>SUM(K945)</f>
        <v>26</v>
      </c>
    </row>
    <row r="945" spans="1:11" s="3" customFormat="1" ht="31.5" customHeight="1" x14ac:dyDescent="0.25">
      <c r="A945" s="139"/>
      <c r="B945" s="7" t="s">
        <v>120</v>
      </c>
      <c r="C945" s="56">
        <v>925</v>
      </c>
      <c r="D945" s="4" t="s">
        <v>8</v>
      </c>
      <c r="E945" s="4" t="s">
        <v>24</v>
      </c>
      <c r="F945" s="4" t="s">
        <v>2</v>
      </c>
      <c r="G945" s="51">
        <v>1</v>
      </c>
      <c r="H945" s="65" t="s">
        <v>4</v>
      </c>
      <c r="I945" s="4" t="s">
        <v>229</v>
      </c>
      <c r="J945" s="4" t="s">
        <v>47</v>
      </c>
      <c r="K945" s="8">
        <v>26</v>
      </c>
    </row>
    <row r="946" spans="1:11" s="3" customFormat="1" ht="110.25" customHeight="1" x14ac:dyDescent="0.25">
      <c r="A946" s="139"/>
      <c r="B946" s="34" t="s">
        <v>304</v>
      </c>
      <c r="C946" s="56">
        <v>925</v>
      </c>
      <c r="D946" s="65" t="s">
        <v>8</v>
      </c>
      <c r="E946" s="65" t="s">
        <v>24</v>
      </c>
      <c r="F946" s="65" t="s">
        <v>2</v>
      </c>
      <c r="G946" s="56">
        <v>1</v>
      </c>
      <c r="H946" s="65" t="s">
        <v>4</v>
      </c>
      <c r="I946" s="65" t="s">
        <v>303</v>
      </c>
      <c r="J946" s="65"/>
      <c r="K946" s="8">
        <f>K947</f>
        <v>0</v>
      </c>
    </row>
    <row r="947" spans="1:11" s="3" customFormat="1" ht="31.5" customHeight="1" x14ac:dyDescent="0.25">
      <c r="A947" s="139"/>
      <c r="B947" s="6" t="s">
        <v>118</v>
      </c>
      <c r="C947" s="56">
        <v>925</v>
      </c>
      <c r="D947" s="65" t="s">
        <v>8</v>
      </c>
      <c r="E947" s="65" t="s">
        <v>24</v>
      </c>
      <c r="F947" s="65" t="s">
        <v>2</v>
      </c>
      <c r="G947" s="56">
        <v>1</v>
      </c>
      <c r="H947" s="65" t="s">
        <v>4</v>
      </c>
      <c r="I947" s="65" t="s">
        <v>303</v>
      </c>
      <c r="J947" s="65" t="s">
        <v>57</v>
      </c>
      <c r="K947" s="8"/>
    </row>
    <row r="948" spans="1:11" s="3" customFormat="1" ht="63" customHeight="1" x14ac:dyDescent="0.25">
      <c r="A948" s="139"/>
      <c r="B948" s="34" t="s">
        <v>197</v>
      </c>
      <c r="C948" s="56">
        <v>925</v>
      </c>
      <c r="D948" s="65" t="s">
        <v>8</v>
      </c>
      <c r="E948" s="65" t="s">
        <v>24</v>
      </c>
      <c r="F948" s="65" t="s">
        <v>2</v>
      </c>
      <c r="G948" s="56">
        <v>1</v>
      </c>
      <c r="H948" s="65" t="s">
        <v>4</v>
      </c>
      <c r="I948" s="65" t="s">
        <v>113</v>
      </c>
      <c r="J948" s="65"/>
      <c r="K948" s="8">
        <f>K949</f>
        <v>73.2</v>
      </c>
    </row>
    <row r="949" spans="1:11" s="3" customFormat="1" ht="52.5" customHeight="1" x14ac:dyDescent="0.25">
      <c r="A949" s="139"/>
      <c r="B949" s="7" t="s">
        <v>119</v>
      </c>
      <c r="C949" s="56">
        <v>925</v>
      </c>
      <c r="D949" s="65" t="s">
        <v>8</v>
      </c>
      <c r="E949" s="65" t="s">
        <v>24</v>
      </c>
      <c r="F949" s="65" t="s">
        <v>2</v>
      </c>
      <c r="G949" s="56">
        <v>1</v>
      </c>
      <c r="H949" s="65" t="s">
        <v>4</v>
      </c>
      <c r="I949" s="65" t="s">
        <v>113</v>
      </c>
      <c r="J949" s="65" t="s">
        <v>46</v>
      </c>
      <c r="K949" s="8">
        <v>73.2</v>
      </c>
    </row>
    <row r="950" spans="1:11" s="3" customFormat="1" ht="63" customHeight="1" x14ac:dyDescent="0.25">
      <c r="A950" s="139"/>
      <c r="B950" s="6" t="s">
        <v>198</v>
      </c>
      <c r="C950" s="56">
        <v>925</v>
      </c>
      <c r="D950" s="65" t="s">
        <v>8</v>
      </c>
      <c r="E950" s="65" t="s">
        <v>24</v>
      </c>
      <c r="F950" s="65" t="s">
        <v>2</v>
      </c>
      <c r="G950" s="56">
        <v>1</v>
      </c>
      <c r="H950" s="65" t="s">
        <v>4</v>
      </c>
      <c r="I950" s="65" t="s">
        <v>107</v>
      </c>
      <c r="J950" s="65"/>
      <c r="K950" s="8">
        <f>SUM(K951:K952)</f>
        <v>31889.7</v>
      </c>
    </row>
    <row r="951" spans="1:11" s="3" customFormat="1" ht="54.75" customHeight="1" x14ac:dyDescent="0.25">
      <c r="A951" s="139"/>
      <c r="B951" s="7" t="s">
        <v>119</v>
      </c>
      <c r="C951" s="56">
        <v>925</v>
      </c>
      <c r="D951" s="65" t="s">
        <v>8</v>
      </c>
      <c r="E951" s="65" t="s">
        <v>24</v>
      </c>
      <c r="F951" s="65" t="s">
        <v>2</v>
      </c>
      <c r="G951" s="56">
        <v>1</v>
      </c>
      <c r="H951" s="65" t="s">
        <v>4</v>
      </c>
      <c r="I951" s="65" t="s">
        <v>107</v>
      </c>
      <c r="J951" s="65" t="s">
        <v>46</v>
      </c>
      <c r="K951" s="8">
        <f>10862.2+21027.5</f>
        <v>31889.7</v>
      </c>
    </row>
    <row r="952" spans="1:11" s="3" customFormat="1" ht="26.25" customHeight="1" x14ac:dyDescent="0.25">
      <c r="A952" s="139"/>
      <c r="B952" s="7" t="s">
        <v>120</v>
      </c>
      <c r="C952" s="56">
        <v>925</v>
      </c>
      <c r="D952" s="65" t="s">
        <v>8</v>
      </c>
      <c r="E952" s="65" t="s">
        <v>24</v>
      </c>
      <c r="F952" s="65" t="s">
        <v>2</v>
      </c>
      <c r="G952" s="56">
        <v>1</v>
      </c>
      <c r="H952" s="65" t="s">
        <v>4</v>
      </c>
      <c r="I952" s="65" t="s">
        <v>107</v>
      </c>
      <c r="J952" s="65" t="s">
        <v>47</v>
      </c>
      <c r="K952" s="8"/>
    </row>
    <row r="953" spans="1:11" s="3" customFormat="1" ht="47.25" customHeight="1" x14ac:dyDescent="0.25">
      <c r="A953" s="139"/>
      <c r="B953" s="7" t="s">
        <v>186</v>
      </c>
      <c r="C953" s="56">
        <v>925</v>
      </c>
      <c r="D953" s="65" t="s">
        <v>8</v>
      </c>
      <c r="E953" s="65" t="s">
        <v>24</v>
      </c>
      <c r="F953" s="4" t="s">
        <v>2</v>
      </c>
      <c r="G953" s="4" t="s">
        <v>87</v>
      </c>
      <c r="H953" s="4" t="s">
        <v>5</v>
      </c>
      <c r="I953" s="4"/>
      <c r="J953" s="65"/>
      <c r="K953" s="8">
        <f>SUM(K954+K958)</f>
        <v>1809.4</v>
      </c>
    </row>
    <row r="954" spans="1:11" s="3" customFormat="1" ht="31.5" customHeight="1" x14ac:dyDescent="0.25">
      <c r="A954" s="139"/>
      <c r="B954" s="7" t="s">
        <v>384</v>
      </c>
      <c r="C954" s="56">
        <v>925</v>
      </c>
      <c r="D954" s="65" t="s">
        <v>8</v>
      </c>
      <c r="E954" s="65" t="s">
        <v>24</v>
      </c>
      <c r="F954" s="4" t="s">
        <v>2</v>
      </c>
      <c r="G954" s="4" t="s">
        <v>87</v>
      </c>
      <c r="H954" s="4" t="s">
        <v>5</v>
      </c>
      <c r="I954" s="4" t="s">
        <v>187</v>
      </c>
      <c r="J954" s="65"/>
      <c r="K954" s="8">
        <f>SUM(K955:K957)</f>
        <v>1199.8</v>
      </c>
    </row>
    <row r="955" spans="1:11" s="3" customFormat="1" ht="45.75" customHeight="1" x14ac:dyDescent="0.25">
      <c r="A955" s="139"/>
      <c r="B955" s="7" t="s">
        <v>119</v>
      </c>
      <c r="C955" s="56">
        <v>925</v>
      </c>
      <c r="D955" s="65" t="s">
        <v>8</v>
      </c>
      <c r="E955" s="65" t="s">
        <v>24</v>
      </c>
      <c r="F955" s="4" t="s">
        <v>2</v>
      </c>
      <c r="G955" s="4" t="s">
        <v>87</v>
      </c>
      <c r="H955" s="4" t="s">
        <v>5</v>
      </c>
      <c r="I955" s="4" t="s">
        <v>187</v>
      </c>
      <c r="J955" s="65" t="s">
        <v>46</v>
      </c>
      <c r="K955" s="8">
        <v>727.1</v>
      </c>
    </row>
    <row r="956" spans="1:11" s="3" customFormat="1" ht="31.5" customHeight="1" x14ac:dyDescent="0.25">
      <c r="A956" s="139"/>
      <c r="B956" s="7" t="s">
        <v>120</v>
      </c>
      <c r="C956" s="56">
        <v>925</v>
      </c>
      <c r="D956" s="65" t="s">
        <v>8</v>
      </c>
      <c r="E956" s="65" t="s">
        <v>24</v>
      </c>
      <c r="F956" s="4" t="s">
        <v>2</v>
      </c>
      <c r="G956" s="4" t="s">
        <v>87</v>
      </c>
      <c r="H956" s="4" t="s">
        <v>5</v>
      </c>
      <c r="I956" s="4" t="s">
        <v>187</v>
      </c>
      <c r="J956" s="65" t="s">
        <v>47</v>
      </c>
      <c r="K956" s="8">
        <v>472.7</v>
      </c>
    </row>
    <row r="957" spans="1:11" s="3" customFormat="1" ht="31.5" customHeight="1" x14ac:dyDescent="0.25">
      <c r="A957" s="139"/>
      <c r="B957" s="37" t="s">
        <v>118</v>
      </c>
      <c r="C957" s="56">
        <v>925</v>
      </c>
      <c r="D957" s="65" t="s">
        <v>8</v>
      </c>
      <c r="E957" s="65" t="s">
        <v>24</v>
      </c>
      <c r="F957" s="4" t="s">
        <v>2</v>
      </c>
      <c r="G957" s="4" t="s">
        <v>87</v>
      </c>
      <c r="H957" s="4" t="s">
        <v>5</v>
      </c>
      <c r="I957" s="4" t="s">
        <v>187</v>
      </c>
      <c r="J957" s="65" t="s">
        <v>57</v>
      </c>
      <c r="K957" s="8"/>
    </row>
    <row r="958" spans="1:11" s="3" customFormat="1" ht="63" customHeight="1" x14ac:dyDescent="0.25">
      <c r="A958" s="139"/>
      <c r="B958" s="7" t="s">
        <v>288</v>
      </c>
      <c r="C958" s="56">
        <v>925</v>
      </c>
      <c r="D958" s="65" t="s">
        <v>8</v>
      </c>
      <c r="E958" s="65" t="s">
        <v>24</v>
      </c>
      <c r="F958" s="4" t="s">
        <v>2</v>
      </c>
      <c r="G958" s="4" t="s">
        <v>87</v>
      </c>
      <c r="H958" s="4" t="s">
        <v>5</v>
      </c>
      <c r="I958" s="4" t="s">
        <v>289</v>
      </c>
      <c r="J958" s="65"/>
      <c r="K958" s="8">
        <f>K959+K960</f>
        <v>609.6</v>
      </c>
    </row>
    <row r="959" spans="1:11" s="3" customFormat="1" ht="50.25" customHeight="1" x14ac:dyDescent="0.25">
      <c r="A959" s="139"/>
      <c r="B959" s="7" t="s">
        <v>119</v>
      </c>
      <c r="C959" s="56">
        <v>925</v>
      </c>
      <c r="D959" s="65" t="s">
        <v>8</v>
      </c>
      <c r="E959" s="65" t="s">
        <v>24</v>
      </c>
      <c r="F959" s="4" t="s">
        <v>2</v>
      </c>
      <c r="G959" s="4" t="s">
        <v>87</v>
      </c>
      <c r="H959" s="4" t="s">
        <v>5</v>
      </c>
      <c r="I959" s="4" t="s">
        <v>289</v>
      </c>
      <c r="J959" s="65" t="s">
        <v>46</v>
      </c>
      <c r="K959" s="8"/>
    </row>
    <row r="960" spans="1:11" s="3" customFormat="1" ht="31.5" customHeight="1" x14ac:dyDescent="0.25">
      <c r="A960" s="139"/>
      <c r="B960" s="37" t="s">
        <v>118</v>
      </c>
      <c r="C960" s="56">
        <v>925</v>
      </c>
      <c r="D960" s="65" t="s">
        <v>8</v>
      </c>
      <c r="E960" s="65" t="s">
        <v>24</v>
      </c>
      <c r="F960" s="4" t="s">
        <v>2</v>
      </c>
      <c r="G960" s="4" t="s">
        <v>87</v>
      </c>
      <c r="H960" s="4" t="s">
        <v>5</v>
      </c>
      <c r="I960" s="4" t="s">
        <v>289</v>
      </c>
      <c r="J960" s="65" t="s">
        <v>57</v>
      </c>
      <c r="K960" s="8">
        <v>609.6</v>
      </c>
    </row>
    <row r="961" spans="1:11" s="3" customFormat="1" ht="31.5" customHeight="1" x14ac:dyDescent="0.25">
      <c r="A961" s="139"/>
      <c r="B961" s="7" t="s">
        <v>109</v>
      </c>
      <c r="C961" s="56">
        <v>925</v>
      </c>
      <c r="D961" s="4" t="s">
        <v>8</v>
      </c>
      <c r="E961" s="65" t="s">
        <v>24</v>
      </c>
      <c r="F961" s="65" t="s">
        <v>2</v>
      </c>
      <c r="G961" s="56">
        <v>1</v>
      </c>
      <c r="H961" s="4" t="s">
        <v>6</v>
      </c>
      <c r="I961" s="65"/>
      <c r="J961" s="65"/>
      <c r="K961" s="8">
        <f>K962+K964+K966</f>
        <v>662.1</v>
      </c>
    </row>
    <row r="962" spans="1:11" s="3" customFormat="1" ht="31.5" customHeight="1" x14ac:dyDescent="0.25">
      <c r="A962" s="139"/>
      <c r="B962" s="52" t="s">
        <v>164</v>
      </c>
      <c r="C962" s="56">
        <v>925</v>
      </c>
      <c r="D962" s="65" t="s">
        <v>8</v>
      </c>
      <c r="E962" s="65" t="s">
        <v>24</v>
      </c>
      <c r="F962" s="65" t="s">
        <v>2</v>
      </c>
      <c r="G962" s="56">
        <v>1</v>
      </c>
      <c r="H962" s="4" t="s">
        <v>6</v>
      </c>
      <c r="I962" s="65" t="s">
        <v>138</v>
      </c>
      <c r="J962" s="65"/>
      <c r="K962" s="8">
        <f>K963</f>
        <v>0</v>
      </c>
    </row>
    <row r="963" spans="1:11" s="3" customFormat="1" ht="31.5" customHeight="1" x14ac:dyDescent="0.25">
      <c r="A963" s="139"/>
      <c r="B963" s="6" t="s">
        <v>118</v>
      </c>
      <c r="C963" s="56">
        <v>925</v>
      </c>
      <c r="D963" s="65" t="s">
        <v>8</v>
      </c>
      <c r="E963" s="65" t="s">
        <v>24</v>
      </c>
      <c r="F963" s="65" t="s">
        <v>2</v>
      </c>
      <c r="G963" s="56">
        <v>1</v>
      </c>
      <c r="H963" s="4" t="s">
        <v>6</v>
      </c>
      <c r="I963" s="65" t="s">
        <v>138</v>
      </c>
      <c r="J963" s="65" t="s">
        <v>57</v>
      </c>
      <c r="K963" s="8"/>
    </row>
    <row r="964" spans="1:11" s="3" customFormat="1" ht="126" customHeight="1" x14ac:dyDescent="0.25">
      <c r="A964" s="139"/>
      <c r="B964" s="7" t="s">
        <v>301</v>
      </c>
      <c r="C964" s="56">
        <v>925</v>
      </c>
      <c r="D964" s="65" t="s">
        <v>8</v>
      </c>
      <c r="E964" s="65" t="s">
        <v>24</v>
      </c>
      <c r="F964" s="65" t="s">
        <v>2</v>
      </c>
      <c r="G964" s="56">
        <v>1</v>
      </c>
      <c r="H964" s="4" t="s">
        <v>6</v>
      </c>
      <c r="I964" s="65" t="s">
        <v>111</v>
      </c>
      <c r="J964" s="65"/>
      <c r="K964" s="8">
        <f>SUM(K965)</f>
        <v>616.6</v>
      </c>
    </row>
    <row r="965" spans="1:11" s="3" customFormat="1" ht="53.25" customHeight="1" x14ac:dyDescent="0.25">
      <c r="A965" s="139"/>
      <c r="B965" s="7" t="s">
        <v>119</v>
      </c>
      <c r="C965" s="56">
        <v>925</v>
      </c>
      <c r="D965" s="65" t="s">
        <v>8</v>
      </c>
      <c r="E965" s="65" t="s">
        <v>24</v>
      </c>
      <c r="F965" s="65" t="s">
        <v>2</v>
      </c>
      <c r="G965" s="56">
        <v>1</v>
      </c>
      <c r="H965" s="4" t="s">
        <v>6</v>
      </c>
      <c r="I965" s="65" t="s">
        <v>111</v>
      </c>
      <c r="J965" s="65" t="s">
        <v>46</v>
      </c>
      <c r="K965" s="8">
        <v>616.6</v>
      </c>
    </row>
    <row r="966" spans="1:11" s="3" customFormat="1" ht="78.75" customHeight="1" x14ac:dyDescent="0.25">
      <c r="A966" s="139"/>
      <c r="B966" s="7" t="s">
        <v>423</v>
      </c>
      <c r="C966" s="56">
        <v>925</v>
      </c>
      <c r="D966" s="65" t="s">
        <v>8</v>
      </c>
      <c r="E966" s="65" t="s">
        <v>24</v>
      </c>
      <c r="F966" s="4" t="s">
        <v>2</v>
      </c>
      <c r="G966" s="4" t="s">
        <v>87</v>
      </c>
      <c r="H966" s="4" t="s">
        <v>6</v>
      </c>
      <c r="I966" s="4" t="s">
        <v>239</v>
      </c>
      <c r="J966" s="65"/>
      <c r="K966" s="8">
        <f>K967</f>
        <v>45.5</v>
      </c>
    </row>
    <row r="967" spans="1:11" s="3" customFormat="1" ht="51.75" customHeight="1" x14ac:dyDescent="0.25">
      <c r="A967" s="139"/>
      <c r="B967" s="7" t="s">
        <v>119</v>
      </c>
      <c r="C967" s="56">
        <v>925</v>
      </c>
      <c r="D967" s="65" t="s">
        <v>8</v>
      </c>
      <c r="E967" s="65" t="s">
        <v>24</v>
      </c>
      <c r="F967" s="4" t="s">
        <v>2</v>
      </c>
      <c r="G967" s="4" t="s">
        <v>87</v>
      </c>
      <c r="H967" s="4" t="s">
        <v>6</v>
      </c>
      <c r="I967" s="4" t="s">
        <v>239</v>
      </c>
      <c r="J967" s="65" t="s">
        <v>46</v>
      </c>
      <c r="K967" s="8">
        <v>45.5</v>
      </c>
    </row>
    <row r="968" spans="1:11" s="3" customFormat="1" ht="31.5" customHeight="1" x14ac:dyDescent="0.25">
      <c r="A968" s="139"/>
      <c r="B968" s="7" t="s">
        <v>518</v>
      </c>
      <c r="C968" s="56">
        <v>925</v>
      </c>
      <c r="D968" s="65" t="s">
        <v>8</v>
      </c>
      <c r="E968" s="65" t="s">
        <v>24</v>
      </c>
      <c r="F968" s="65" t="s">
        <v>2</v>
      </c>
      <c r="G968" s="56">
        <v>1</v>
      </c>
      <c r="H968" s="65" t="s">
        <v>7</v>
      </c>
      <c r="I968" s="65"/>
      <c r="J968" s="65"/>
      <c r="K968" s="8">
        <f>SUM(K971+K969)</f>
        <v>305.2</v>
      </c>
    </row>
    <row r="969" spans="1:11" s="3" customFormat="1" ht="31.5" customHeight="1" x14ac:dyDescent="0.25">
      <c r="A969" s="139"/>
      <c r="B969" s="34" t="s">
        <v>213</v>
      </c>
      <c r="C969" s="56">
        <v>925</v>
      </c>
      <c r="D969" s="65" t="s">
        <v>8</v>
      </c>
      <c r="E969" s="65" t="s">
        <v>24</v>
      </c>
      <c r="F969" s="4" t="s">
        <v>2</v>
      </c>
      <c r="G969" s="4" t="s">
        <v>87</v>
      </c>
      <c r="H969" s="65" t="s">
        <v>7</v>
      </c>
      <c r="I969" s="4" t="s">
        <v>212</v>
      </c>
      <c r="J969" s="65"/>
      <c r="K969" s="8">
        <f>K970</f>
        <v>210</v>
      </c>
    </row>
    <row r="970" spans="1:11" s="3" customFormat="1" ht="31.5" customHeight="1" x14ac:dyDescent="0.25">
      <c r="A970" s="139"/>
      <c r="B970" s="7" t="s">
        <v>120</v>
      </c>
      <c r="C970" s="56">
        <v>925</v>
      </c>
      <c r="D970" s="65" t="s">
        <v>8</v>
      </c>
      <c r="E970" s="65" t="s">
        <v>24</v>
      </c>
      <c r="F970" s="4" t="s">
        <v>2</v>
      </c>
      <c r="G970" s="4" t="s">
        <v>87</v>
      </c>
      <c r="H970" s="65" t="s">
        <v>7</v>
      </c>
      <c r="I970" s="4" t="s">
        <v>212</v>
      </c>
      <c r="J970" s="65" t="s">
        <v>47</v>
      </c>
      <c r="K970" s="8">
        <v>210</v>
      </c>
    </row>
    <row r="971" spans="1:11" s="3" customFormat="1" ht="141.75" customHeight="1" x14ac:dyDescent="0.25">
      <c r="A971" s="139"/>
      <c r="B971" s="7" t="s">
        <v>196</v>
      </c>
      <c r="C971" s="56">
        <v>925</v>
      </c>
      <c r="D971" s="65" t="s">
        <v>8</v>
      </c>
      <c r="E971" s="65" t="s">
        <v>24</v>
      </c>
      <c r="F971" s="65" t="s">
        <v>2</v>
      </c>
      <c r="G971" s="56">
        <v>1</v>
      </c>
      <c r="H971" s="65" t="s">
        <v>7</v>
      </c>
      <c r="I971" s="65" t="s">
        <v>134</v>
      </c>
      <c r="J971" s="65"/>
      <c r="K971" s="8">
        <f>SUM(K972:K974)</f>
        <v>95.2</v>
      </c>
    </row>
    <row r="972" spans="1:11" s="3" customFormat="1" ht="51" customHeight="1" x14ac:dyDescent="0.25">
      <c r="A972" s="139"/>
      <c r="B972" s="7" t="s">
        <v>119</v>
      </c>
      <c r="C972" s="56">
        <v>925</v>
      </c>
      <c r="D972" s="65" t="s">
        <v>8</v>
      </c>
      <c r="E972" s="65" t="s">
        <v>24</v>
      </c>
      <c r="F972" s="65" t="s">
        <v>2</v>
      </c>
      <c r="G972" s="56">
        <v>1</v>
      </c>
      <c r="H972" s="65" t="s">
        <v>7</v>
      </c>
      <c r="I972" s="65" t="s">
        <v>134</v>
      </c>
      <c r="J972" s="65" t="s">
        <v>46</v>
      </c>
      <c r="K972" s="8">
        <v>70.2</v>
      </c>
    </row>
    <row r="973" spans="1:11" s="3" customFormat="1" ht="31.5" customHeight="1" x14ac:dyDescent="0.25">
      <c r="A973" s="139"/>
      <c r="B973" s="7" t="s">
        <v>120</v>
      </c>
      <c r="C973" s="56">
        <v>925</v>
      </c>
      <c r="D973" s="65" t="s">
        <v>8</v>
      </c>
      <c r="E973" s="65" t="s">
        <v>24</v>
      </c>
      <c r="F973" s="65" t="s">
        <v>2</v>
      </c>
      <c r="G973" s="56">
        <v>1</v>
      </c>
      <c r="H973" s="65" t="s">
        <v>7</v>
      </c>
      <c r="I973" s="65" t="s">
        <v>134</v>
      </c>
      <c r="J973" s="65" t="s">
        <v>47</v>
      </c>
      <c r="K973" s="8">
        <v>25</v>
      </c>
    </row>
    <row r="974" spans="1:11" s="3" customFormat="1" ht="18" customHeight="1" x14ac:dyDescent="0.25">
      <c r="A974" s="139"/>
      <c r="B974" s="7" t="s">
        <v>53</v>
      </c>
      <c r="C974" s="56">
        <v>925</v>
      </c>
      <c r="D974" s="65" t="s">
        <v>8</v>
      </c>
      <c r="E974" s="65" t="s">
        <v>24</v>
      </c>
      <c r="F974" s="65" t="s">
        <v>2</v>
      </c>
      <c r="G974" s="56">
        <v>1</v>
      </c>
      <c r="H974" s="65" t="s">
        <v>7</v>
      </c>
      <c r="I974" s="65" t="s">
        <v>134</v>
      </c>
      <c r="J974" s="65" t="s">
        <v>54</v>
      </c>
      <c r="K974" s="8"/>
    </row>
    <row r="975" spans="1:11" s="3" customFormat="1" ht="63" customHeight="1" x14ac:dyDescent="0.25">
      <c r="A975" s="139"/>
      <c r="B975" s="7" t="s">
        <v>103</v>
      </c>
      <c r="C975" s="56">
        <v>925</v>
      </c>
      <c r="D975" s="65" t="s">
        <v>8</v>
      </c>
      <c r="E975" s="65" t="s">
        <v>24</v>
      </c>
      <c r="F975" s="65" t="s">
        <v>2</v>
      </c>
      <c r="G975" s="56">
        <v>1</v>
      </c>
      <c r="H975" s="65" t="s">
        <v>30</v>
      </c>
      <c r="I975" s="65"/>
      <c r="J975" s="65"/>
      <c r="K975" s="8">
        <f>SUM(K978+K981+K976)</f>
        <v>6528.9</v>
      </c>
    </row>
    <row r="976" spans="1:11" s="3" customFormat="1" ht="18" customHeight="1" x14ac:dyDescent="0.25">
      <c r="A976" s="139"/>
      <c r="B976" s="34" t="s">
        <v>298</v>
      </c>
      <c r="C976" s="56">
        <v>925</v>
      </c>
      <c r="D976" s="65" t="s">
        <v>8</v>
      </c>
      <c r="E976" s="65" t="s">
        <v>24</v>
      </c>
      <c r="F976" s="65" t="s">
        <v>2</v>
      </c>
      <c r="G976" s="56">
        <v>1</v>
      </c>
      <c r="H976" s="65" t="s">
        <v>30</v>
      </c>
      <c r="I976" s="65" t="s">
        <v>299</v>
      </c>
      <c r="J976" s="65"/>
      <c r="K976" s="8">
        <f>K977</f>
        <v>0</v>
      </c>
    </row>
    <row r="977" spans="1:11" s="3" customFormat="1" ht="31.5" customHeight="1" x14ac:dyDescent="0.25">
      <c r="A977" s="139"/>
      <c r="B977" s="37" t="s">
        <v>118</v>
      </c>
      <c r="C977" s="56">
        <v>925</v>
      </c>
      <c r="D977" s="65" t="s">
        <v>8</v>
      </c>
      <c r="E977" s="65" t="s">
        <v>24</v>
      </c>
      <c r="F977" s="65" t="s">
        <v>2</v>
      </c>
      <c r="G977" s="56">
        <v>1</v>
      </c>
      <c r="H977" s="65" t="s">
        <v>30</v>
      </c>
      <c r="I977" s="65" t="s">
        <v>299</v>
      </c>
      <c r="J977" s="65" t="s">
        <v>57</v>
      </c>
      <c r="K977" s="8"/>
    </row>
    <row r="978" spans="1:11" s="3" customFormat="1" ht="31.5" customHeight="1" x14ac:dyDescent="0.25">
      <c r="A978" s="139"/>
      <c r="B978" s="34" t="s">
        <v>139</v>
      </c>
      <c r="C978" s="56">
        <v>925</v>
      </c>
      <c r="D978" s="65" t="s">
        <v>8</v>
      </c>
      <c r="E978" s="65" t="s">
        <v>24</v>
      </c>
      <c r="F978" s="65" t="s">
        <v>2</v>
      </c>
      <c r="G978" s="56">
        <v>1</v>
      </c>
      <c r="H978" s="65" t="s">
        <v>30</v>
      </c>
      <c r="I978" s="65" t="s">
        <v>112</v>
      </c>
      <c r="J978" s="65"/>
      <c r="K978" s="8">
        <f t="shared" ref="K978" si="38">SUM(K979:K980)</f>
        <v>6500</v>
      </c>
    </row>
    <row r="979" spans="1:11" s="3" customFormat="1" ht="49.5" customHeight="1" x14ac:dyDescent="0.25">
      <c r="A979" s="139"/>
      <c r="B979" s="7" t="s">
        <v>119</v>
      </c>
      <c r="C979" s="56">
        <v>925</v>
      </c>
      <c r="D979" s="65" t="s">
        <v>8</v>
      </c>
      <c r="E979" s="65" t="s">
        <v>24</v>
      </c>
      <c r="F979" s="65" t="s">
        <v>2</v>
      </c>
      <c r="G979" s="56">
        <v>1</v>
      </c>
      <c r="H979" s="65" t="s">
        <v>30</v>
      </c>
      <c r="I979" s="65" t="s">
        <v>112</v>
      </c>
      <c r="J979" s="65" t="s">
        <v>46</v>
      </c>
      <c r="K979" s="8"/>
    </row>
    <row r="980" spans="1:11" s="3" customFormat="1" ht="31.5" customHeight="1" x14ac:dyDescent="0.25">
      <c r="A980" s="139"/>
      <c r="B980" s="37" t="s">
        <v>118</v>
      </c>
      <c r="C980" s="56">
        <v>925</v>
      </c>
      <c r="D980" s="65" t="s">
        <v>8</v>
      </c>
      <c r="E980" s="65" t="s">
        <v>24</v>
      </c>
      <c r="F980" s="65" t="s">
        <v>2</v>
      </c>
      <c r="G980" s="56">
        <v>1</v>
      </c>
      <c r="H980" s="65" t="s">
        <v>30</v>
      </c>
      <c r="I980" s="65" t="s">
        <v>112</v>
      </c>
      <c r="J980" s="65" t="s">
        <v>57</v>
      </c>
      <c r="K980" s="8">
        <v>6500</v>
      </c>
    </row>
    <row r="981" spans="1:11" s="3" customFormat="1" ht="94.5" customHeight="1" x14ac:dyDescent="0.25">
      <c r="A981" s="139"/>
      <c r="B981" s="36" t="s">
        <v>195</v>
      </c>
      <c r="C981" s="56">
        <v>925</v>
      </c>
      <c r="D981" s="65" t="s">
        <v>8</v>
      </c>
      <c r="E981" s="65" t="s">
        <v>24</v>
      </c>
      <c r="F981" s="65" t="s">
        <v>2</v>
      </c>
      <c r="G981" s="56">
        <v>1</v>
      </c>
      <c r="H981" s="65" t="s">
        <v>30</v>
      </c>
      <c r="I981" s="65" t="s">
        <v>104</v>
      </c>
      <c r="J981" s="65"/>
      <c r="K981" s="8">
        <f>SUM(K982)</f>
        <v>28.9</v>
      </c>
    </row>
    <row r="982" spans="1:11" s="3" customFormat="1" ht="47.25" customHeight="1" x14ac:dyDescent="0.25">
      <c r="A982" s="139"/>
      <c r="B982" s="7" t="s">
        <v>119</v>
      </c>
      <c r="C982" s="56">
        <v>925</v>
      </c>
      <c r="D982" s="65" t="s">
        <v>8</v>
      </c>
      <c r="E982" s="65" t="s">
        <v>24</v>
      </c>
      <c r="F982" s="65" t="s">
        <v>2</v>
      </c>
      <c r="G982" s="56">
        <v>1</v>
      </c>
      <c r="H982" s="65" t="s">
        <v>30</v>
      </c>
      <c r="I982" s="65" t="s">
        <v>104</v>
      </c>
      <c r="J982" s="65" t="s">
        <v>46</v>
      </c>
      <c r="K982" s="8">
        <f>8.3+19.9+0.7</f>
        <v>28.9</v>
      </c>
    </row>
    <row r="983" spans="1:11" s="3" customFormat="1" ht="47.25" customHeight="1" x14ac:dyDescent="0.25">
      <c r="A983" s="139"/>
      <c r="B983" s="7" t="s">
        <v>153</v>
      </c>
      <c r="C983" s="56">
        <v>925</v>
      </c>
      <c r="D983" s="65" t="s">
        <v>8</v>
      </c>
      <c r="E983" s="65" t="s">
        <v>24</v>
      </c>
      <c r="F983" s="4" t="s">
        <v>2</v>
      </c>
      <c r="G983" s="4" t="s">
        <v>87</v>
      </c>
      <c r="H983" s="4" t="s">
        <v>24</v>
      </c>
      <c r="I983" s="4"/>
      <c r="J983" s="65"/>
      <c r="K983" s="8">
        <f>K984</f>
        <v>6443.5</v>
      </c>
    </row>
    <row r="984" spans="1:11" s="3" customFormat="1" ht="18" customHeight="1" x14ac:dyDescent="0.25">
      <c r="A984" s="139"/>
      <c r="B984" s="7" t="s">
        <v>296</v>
      </c>
      <c r="C984" s="56">
        <v>925</v>
      </c>
      <c r="D984" s="65" t="s">
        <v>8</v>
      </c>
      <c r="E984" s="65" t="s">
        <v>24</v>
      </c>
      <c r="F984" s="4" t="s">
        <v>2</v>
      </c>
      <c r="G984" s="4" t="s">
        <v>87</v>
      </c>
      <c r="H984" s="4" t="s">
        <v>24</v>
      </c>
      <c r="I984" s="4" t="s">
        <v>297</v>
      </c>
      <c r="J984" s="65"/>
      <c r="K984" s="8">
        <f>K985+K987+K986</f>
        <v>6443.5</v>
      </c>
    </row>
    <row r="985" spans="1:11" s="3" customFormat="1" ht="51" customHeight="1" x14ac:dyDescent="0.25">
      <c r="A985" s="139"/>
      <c r="B985" s="7" t="s">
        <v>119</v>
      </c>
      <c r="C985" s="56">
        <v>925</v>
      </c>
      <c r="D985" s="65" t="s">
        <v>8</v>
      </c>
      <c r="E985" s="65" t="s">
        <v>24</v>
      </c>
      <c r="F985" s="4" t="s">
        <v>2</v>
      </c>
      <c r="G985" s="4" t="s">
        <v>87</v>
      </c>
      <c r="H985" s="4" t="s">
        <v>24</v>
      </c>
      <c r="I985" s="4" t="s">
        <v>297</v>
      </c>
      <c r="J985" s="65" t="s">
        <v>46</v>
      </c>
      <c r="K985" s="8"/>
    </row>
    <row r="986" spans="1:11" s="3" customFormat="1" ht="31.5" customHeight="1" x14ac:dyDescent="0.25">
      <c r="A986" s="139"/>
      <c r="B986" s="7" t="s">
        <v>120</v>
      </c>
      <c r="C986" s="56">
        <v>925</v>
      </c>
      <c r="D986" s="65" t="s">
        <v>8</v>
      </c>
      <c r="E986" s="65" t="s">
        <v>24</v>
      </c>
      <c r="F986" s="4" t="s">
        <v>2</v>
      </c>
      <c r="G986" s="4" t="s">
        <v>87</v>
      </c>
      <c r="H986" s="4" t="s">
        <v>24</v>
      </c>
      <c r="I986" s="4" t="s">
        <v>297</v>
      </c>
      <c r="J986" s="65" t="s">
        <v>47</v>
      </c>
      <c r="K986" s="8"/>
    </row>
    <row r="987" spans="1:11" s="3" customFormat="1" ht="31.5" customHeight="1" x14ac:dyDescent="0.25">
      <c r="A987" s="139"/>
      <c r="B987" s="7" t="s">
        <v>118</v>
      </c>
      <c r="C987" s="56">
        <v>925</v>
      </c>
      <c r="D987" s="65" t="s">
        <v>8</v>
      </c>
      <c r="E987" s="65" t="s">
        <v>24</v>
      </c>
      <c r="F987" s="4" t="s">
        <v>2</v>
      </c>
      <c r="G987" s="4" t="s">
        <v>87</v>
      </c>
      <c r="H987" s="4" t="s">
        <v>24</v>
      </c>
      <c r="I987" s="4" t="s">
        <v>297</v>
      </c>
      <c r="J987" s="65" t="s">
        <v>57</v>
      </c>
      <c r="K987" s="8">
        <f>4223.5+120+300+300+1400+100</f>
        <v>6443.5</v>
      </c>
    </row>
    <row r="988" spans="1:11" s="3" customFormat="1" ht="31.5" customHeight="1" x14ac:dyDescent="0.25">
      <c r="A988" s="139"/>
      <c r="B988" s="7" t="s">
        <v>421</v>
      </c>
      <c r="C988" s="56">
        <v>925</v>
      </c>
      <c r="D988" s="65" t="s">
        <v>8</v>
      </c>
      <c r="E988" s="65" t="s">
        <v>24</v>
      </c>
      <c r="F988" s="4" t="s">
        <v>2</v>
      </c>
      <c r="G988" s="4" t="s">
        <v>87</v>
      </c>
      <c r="H988" s="4" t="s">
        <v>21</v>
      </c>
      <c r="I988" s="4"/>
      <c r="J988" s="65"/>
      <c r="K988" s="8">
        <f>SUM(K989+K992)</f>
        <v>9911.9</v>
      </c>
    </row>
    <row r="989" spans="1:11" s="3" customFormat="1" ht="31.5" customHeight="1" x14ac:dyDescent="0.25">
      <c r="A989" s="139"/>
      <c r="B989" s="7" t="s">
        <v>599</v>
      </c>
      <c r="C989" s="56">
        <v>925</v>
      </c>
      <c r="D989" s="65" t="s">
        <v>8</v>
      </c>
      <c r="E989" s="65" t="s">
        <v>24</v>
      </c>
      <c r="F989" s="4" t="s">
        <v>2</v>
      </c>
      <c r="G989" s="4" t="s">
        <v>87</v>
      </c>
      <c r="H989" s="4" t="s">
        <v>21</v>
      </c>
      <c r="I989" s="4" t="s">
        <v>193</v>
      </c>
      <c r="J989" s="65"/>
      <c r="K989" s="8">
        <f>K991+K990</f>
        <v>5145.5</v>
      </c>
    </row>
    <row r="990" spans="1:11" s="3" customFormat="1" ht="31.5" customHeight="1" x14ac:dyDescent="0.25">
      <c r="A990" s="139"/>
      <c r="B990" s="7" t="s">
        <v>120</v>
      </c>
      <c r="C990" s="56">
        <v>925</v>
      </c>
      <c r="D990" s="65" t="s">
        <v>8</v>
      </c>
      <c r="E990" s="65" t="s">
        <v>24</v>
      </c>
      <c r="F990" s="4" t="s">
        <v>2</v>
      </c>
      <c r="G990" s="4" t="s">
        <v>87</v>
      </c>
      <c r="H990" s="4" t="s">
        <v>21</v>
      </c>
      <c r="I990" s="4" t="s">
        <v>193</v>
      </c>
      <c r="J990" s="65" t="s">
        <v>47</v>
      </c>
      <c r="K990" s="8">
        <v>127</v>
      </c>
    </row>
    <row r="991" spans="1:11" s="3" customFormat="1" ht="31.5" customHeight="1" x14ac:dyDescent="0.25">
      <c r="A991" s="139"/>
      <c r="B991" s="7" t="s">
        <v>118</v>
      </c>
      <c r="C991" s="56">
        <v>925</v>
      </c>
      <c r="D991" s="65" t="s">
        <v>8</v>
      </c>
      <c r="E991" s="65" t="s">
        <v>24</v>
      </c>
      <c r="F991" s="4" t="s">
        <v>2</v>
      </c>
      <c r="G991" s="4" t="s">
        <v>87</v>
      </c>
      <c r="H991" s="4" t="s">
        <v>21</v>
      </c>
      <c r="I991" s="4" t="s">
        <v>193</v>
      </c>
      <c r="J991" s="65" t="s">
        <v>57</v>
      </c>
      <c r="K991" s="8">
        <f>3988+1030.5</f>
        <v>5018.5</v>
      </c>
    </row>
    <row r="992" spans="1:11" s="3" customFormat="1" ht="63" customHeight="1" x14ac:dyDescent="0.25">
      <c r="A992" s="139"/>
      <c r="B992" s="7" t="s">
        <v>422</v>
      </c>
      <c r="C992" s="56">
        <v>925</v>
      </c>
      <c r="D992" s="65" t="s">
        <v>8</v>
      </c>
      <c r="E992" s="65" t="s">
        <v>24</v>
      </c>
      <c r="F992" s="4" t="s">
        <v>2</v>
      </c>
      <c r="G992" s="4" t="s">
        <v>87</v>
      </c>
      <c r="H992" s="4" t="s">
        <v>21</v>
      </c>
      <c r="I992" s="4" t="s">
        <v>420</v>
      </c>
      <c r="J992" s="4"/>
      <c r="K992" s="8">
        <f>SUM(K993:K994)</f>
        <v>4766.3999999999996</v>
      </c>
    </row>
    <row r="993" spans="1:11" s="3" customFormat="1" ht="50.25" customHeight="1" x14ac:dyDescent="0.25">
      <c r="A993" s="139"/>
      <c r="B993" s="7" t="s">
        <v>119</v>
      </c>
      <c r="C993" s="56">
        <v>925</v>
      </c>
      <c r="D993" s="65" t="s">
        <v>8</v>
      </c>
      <c r="E993" s="65" t="s">
        <v>24</v>
      </c>
      <c r="F993" s="4" t="s">
        <v>2</v>
      </c>
      <c r="G993" s="4" t="s">
        <v>87</v>
      </c>
      <c r="H993" s="4" t="s">
        <v>21</v>
      </c>
      <c r="I993" s="4" t="s">
        <v>420</v>
      </c>
      <c r="J993" s="4" t="s">
        <v>46</v>
      </c>
      <c r="K993" s="8">
        <v>70.400000000000006</v>
      </c>
    </row>
    <row r="994" spans="1:11" s="3" customFormat="1" ht="31.5" customHeight="1" x14ac:dyDescent="0.25">
      <c r="A994" s="139"/>
      <c r="B994" s="6" t="s">
        <v>118</v>
      </c>
      <c r="C994" s="56">
        <v>925</v>
      </c>
      <c r="D994" s="65" t="s">
        <v>8</v>
      </c>
      <c r="E994" s="65" t="s">
        <v>24</v>
      </c>
      <c r="F994" s="4" t="s">
        <v>2</v>
      </c>
      <c r="G994" s="4" t="s">
        <v>87</v>
      </c>
      <c r="H994" s="4" t="s">
        <v>21</v>
      </c>
      <c r="I994" s="4" t="s">
        <v>420</v>
      </c>
      <c r="J994" s="4" t="s">
        <v>57</v>
      </c>
      <c r="K994" s="8">
        <v>4696</v>
      </c>
    </row>
    <row r="995" spans="1:11" s="3" customFormat="1" ht="31.5" customHeight="1" x14ac:dyDescent="0.25">
      <c r="A995" s="139"/>
      <c r="B995" s="7" t="s">
        <v>545</v>
      </c>
      <c r="C995" s="56">
        <v>925</v>
      </c>
      <c r="D995" s="65" t="s">
        <v>8</v>
      </c>
      <c r="E995" s="65" t="s">
        <v>24</v>
      </c>
      <c r="F995" s="4" t="s">
        <v>2</v>
      </c>
      <c r="G995" s="4" t="s">
        <v>87</v>
      </c>
      <c r="H995" s="4" t="s">
        <v>23</v>
      </c>
      <c r="I995" s="4"/>
      <c r="J995" s="65"/>
      <c r="K995" s="8">
        <f>SUM(K996)</f>
        <v>0</v>
      </c>
    </row>
    <row r="996" spans="1:11" s="3" customFormat="1" ht="18" customHeight="1" x14ac:dyDescent="0.25">
      <c r="A996" s="139"/>
      <c r="B996" s="7" t="s">
        <v>482</v>
      </c>
      <c r="C996" s="56">
        <v>925</v>
      </c>
      <c r="D996" s="65" t="s">
        <v>8</v>
      </c>
      <c r="E996" s="65" t="s">
        <v>24</v>
      </c>
      <c r="F996" s="4" t="s">
        <v>2</v>
      </c>
      <c r="G996" s="4" t="s">
        <v>87</v>
      </c>
      <c r="H996" s="4" t="s">
        <v>23</v>
      </c>
      <c r="I996" s="4" t="s">
        <v>483</v>
      </c>
      <c r="J996" s="65"/>
      <c r="K996" s="8">
        <f>K997</f>
        <v>0</v>
      </c>
    </row>
    <row r="997" spans="1:11" s="3" customFormat="1" ht="31.5" customHeight="1" x14ac:dyDescent="0.25">
      <c r="A997" s="139"/>
      <c r="B997" s="7" t="s">
        <v>118</v>
      </c>
      <c r="C997" s="56">
        <v>925</v>
      </c>
      <c r="D997" s="65" t="s">
        <v>8</v>
      </c>
      <c r="E997" s="65" t="s">
        <v>24</v>
      </c>
      <c r="F997" s="4" t="s">
        <v>2</v>
      </c>
      <c r="G997" s="4" t="s">
        <v>87</v>
      </c>
      <c r="H997" s="4" t="s">
        <v>23</v>
      </c>
      <c r="I997" s="4" t="s">
        <v>483</v>
      </c>
      <c r="J997" s="65" t="s">
        <v>57</v>
      </c>
      <c r="K997" s="8"/>
    </row>
    <row r="998" spans="1:11" s="3" customFormat="1" ht="22.95" customHeight="1" x14ac:dyDescent="0.25">
      <c r="A998" s="139"/>
      <c r="B998" s="7" t="s">
        <v>520</v>
      </c>
      <c r="C998" s="56">
        <v>925</v>
      </c>
      <c r="D998" s="65" t="s">
        <v>8</v>
      </c>
      <c r="E998" s="65" t="s">
        <v>24</v>
      </c>
      <c r="F998" s="4" t="s">
        <v>2</v>
      </c>
      <c r="G998" s="4" t="s">
        <v>87</v>
      </c>
      <c r="H998" s="4" t="s">
        <v>519</v>
      </c>
      <c r="I998" s="4"/>
      <c r="J998" s="65"/>
      <c r="K998" s="8">
        <f>K999</f>
        <v>0</v>
      </c>
    </row>
    <row r="999" spans="1:11" s="3" customFormat="1" ht="112.2" customHeight="1" x14ac:dyDescent="0.25">
      <c r="A999" s="139"/>
      <c r="B999" s="7" t="s">
        <v>529</v>
      </c>
      <c r="C999" s="56">
        <v>925</v>
      </c>
      <c r="D999" s="65" t="s">
        <v>8</v>
      </c>
      <c r="E999" s="65" t="s">
        <v>24</v>
      </c>
      <c r="F999" s="4" t="s">
        <v>2</v>
      </c>
      <c r="G999" s="4" t="s">
        <v>87</v>
      </c>
      <c r="H999" s="4" t="s">
        <v>519</v>
      </c>
      <c r="I999" s="4" t="s">
        <v>303</v>
      </c>
      <c r="J999" s="65"/>
      <c r="K999" s="8">
        <f>K1000</f>
        <v>0</v>
      </c>
    </row>
    <row r="1000" spans="1:11" s="3" customFormat="1" ht="34.5" customHeight="1" x14ac:dyDescent="0.25">
      <c r="A1000" s="139"/>
      <c r="B1000" s="7" t="s">
        <v>118</v>
      </c>
      <c r="C1000" s="56">
        <v>925</v>
      </c>
      <c r="D1000" s="65" t="s">
        <v>8</v>
      </c>
      <c r="E1000" s="65" t="s">
        <v>24</v>
      </c>
      <c r="F1000" s="4" t="s">
        <v>2</v>
      </c>
      <c r="G1000" s="4" t="s">
        <v>87</v>
      </c>
      <c r="H1000" s="4" t="s">
        <v>519</v>
      </c>
      <c r="I1000" s="4" t="s">
        <v>303</v>
      </c>
      <c r="J1000" s="65" t="s">
        <v>57</v>
      </c>
      <c r="K1000" s="8"/>
    </row>
    <row r="1001" spans="1:11" s="3" customFormat="1" ht="31.5" customHeight="1" x14ac:dyDescent="0.25">
      <c r="A1001" s="139"/>
      <c r="B1001" s="7" t="s">
        <v>278</v>
      </c>
      <c r="C1001" s="56">
        <v>925</v>
      </c>
      <c r="D1001" s="65" t="s">
        <v>8</v>
      </c>
      <c r="E1001" s="65" t="s">
        <v>24</v>
      </c>
      <c r="F1001" s="4" t="s">
        <v>68</v>
      </c>
      <c r="G1001" s="4"/>
      <c r="H1001" s="4"/>
      <c r="I1001" s="4"/>
      <c r="J1001" s="4"/>
      <c r="K1001" s="8">
        <f>K1002+K1006</f>
        <v>339</v>
      </c>
    </row>
    <row r="1002" spans="1:11" s="3" customFormat="1" ht="47.25" customHeight="1" x14ac:dyDescent="0.25">
      <c r="A1002" s="139"/>
      <c r="B1002" s="7" t="s">
        <v>327</v>
      </c>
      <c r="C1002" s="56">
        <v>925</v>
      </c>
      <c r="D1002" s="65" t="s">
        <v>8</v>
      </c>
      <c r="E1002" s="65" t="s">
        <v>24</v>
      </c>
      <c r="F1002" s="4" t="s">
        <v>68</v>
      </c>
      <c r="G1002" s="4" t="s">
        <v>87</v>
      </c>
      <c r="H1002" s="4"/>
      <c r="I1002" s="4"/>
      <c r="J1002" s="4"/>
      <c r="K1002" s="8">
        <f>K1003</f>
        <v>339</v>
      </c>
    </row>
    <row r="1003" spans="1:11" s="3" customFormat="1" ht="47.25" customHeight="1" x14ac:dyDescent="0.25">
      <c r="A1003" s="139"/>
      <c r="B1003" s="7" t="s">
        <v>328</v>
      </c>
      <c r="C1003" s="56">
        <v>925</v>
      </c>
      <c r="D1003" s="65" t="s">
        <v>8</v>
      </c>
      <c r="E1003" s="65" t="s">
        <v>24</v>
      </c>
      <c r="F1003" s="4" t="s">
        <v>68</v>
      </c>
      <c r="G1003" s="4" t="s">
        <v>87</v>
      </c>
      <c r="H1003" s="4" t="s">
        <v>2</v>
      </c>
      <c r="I1003" s="4"/>
      <c r="J1003" s="4"/>
      <c r="K1003" s="8">
        <f>K1004</f>
        <v>339</v>
      </c>
    </row>
    <row r="1004" spans="1:11" s="3" customFormat="1" ht="78.75" customHeight="1" x14ac:dyDescent="0.25">
      <c r="A1004" s="139"/>
      <c r="B1004" s="7" t="s">
        <v>329</v>
      </c>
      <c r="C1004" s="56">
        <v>925</v>
      </c>
      <c r="D1004" s="65" t="s">
        <v>8</v>
      </c>
      <c r="E1004" s="65" t="s">
        <v>24</v>
      </c>
      <c r="F1004" s="4" t="s">
        <v>68</v>
      </c>
      <c r="G1004" s="4" t="s">
        <v>87</v>
      </c>
      <c r="H1004" s="4" t="s">
        <v>2</v>
      </c>
      <c r="I1004" s="4" t="s">
        <v>277</v>
      </c>
      <c r="J1004" s="4"/>
      <c r="K1004" s="8">
        <f>K1005</f>
        <v>339</v>
      </c>
    </row>
    <row r="1005" spans="1:11" s="3" customFormat="1" ht="31.5" customHeight="1" x14ac:dyDescent="0.25">
      <c r="A1005" s="139"/>
      <c r="B1005" s="7" t="s">
        <v>120</v>
      </c>
      <c r="C1005" s="56">
        <v>925</v>
      </c>
      <c r="D1005" s="65" t="s">
        <v>8</v>
      </c>
      <c r="E1005" s="65" t="s">
        <v>24</v>
      </c>
      <c r="F1005" s="4" t="s">
        <v>68</v>
      </c>
      <c r="G1005" s="4" t="s">
        <v>87</v>
      </c>
      <c r="H1005" s="4" t="s">
        <v>2</v>
      </c>
      <c r="I1005" s="4" t="s">
        <v>277</v>
      </c>
      <c r="J1005" s="4" t="s">
        <v>47</v>
      </c>
      <c r="K1005" s="8">
        <f>74+40+100+125</f>
        <v>339</v>
      </c>
    </row>
    <row r="1006" spans="1:11" s="3" customFormat="1" ht="31.5" customHeight="1" x14ac:dyDescent="0.25">
      <c r="A1006" s="139"/>
      <c r="B1006" s="7" t="s">
        <v>330</v>
      </c>
      <c r="C1006" s="56">
        <v>925</v>
      </c>
      <c r="D1006" s="65" t="s">
        <v>8</v>
      </c>
      <c r="E1006" s="65" t="s">
        <v>24</v>
      </c>
      <c r="F1006" s="4" t="s">
        <v>68</v>
      </c>
      <c r="G1006" s="4" t="s">
        <v>114</v>
      </c>
      <c r="H1006" s="4"/>
      <c r="I1006" s="4"/>
      <c r="J1006" s="4"/>
      <c r="K1006" s="8">
        <f>SUM(K1007)</f>
        <v>0</v>
      </c>
    </row>
    <row r="1007" spans="1:11" s="3" customFormat="1" ht="78" customHeight="1" x14ac:dyDescent="0.25">
      <c r="A1007" s="139"/>
      <c r="B1007" s="7" t="s">
        <v>505</v>
      </c>
      <c r="C1007" s="56">
        <v>925</v>
      </c>
      <c r="D1007" s="65" t="s">
        <v>8</v>
      </c>
      <c r="E1007" s="65" t="s">
        <v>24</v>
      </c>
      <c r="F1007" s="4" t="s">
        <v>68</v>
      </c>
      <c r="G1007" s="4" t="s">
        <v>114</v>
      </c>
      <c r="H1007" s="4" t="s">
        <v>2</v>
      </c>
      <c r="I1007" s="4"/>
      <c r="J1007" s="4"/>
      <c r="K1007" s="8">
        <f>SUM(K1008)</f>
        <v>0</v>
      </c>
    </row>
    <row r="1008" spans="1:11" s="3" customFormat="1" ht="47.25" customHeight="1" x14ac:dyDescent="0.25">
      <c r="A1008" s="139"/>
      <c r="B1008" s="7" t="s">
        <v>506</v>
      </c>
      <c r="C1008" s="56">
        <v>925</v>
      </c>
      <c r="D1008" s="65" t="s">
        <v>8</v>
      </c>
      <c r="E1008" s="65" t="s">
        <v>24</v>
      </c>
      <c r="F1008" s="4" t="s">
        <v>68</v>
      </c>
      <c r="G1008" s="4" t="s">
        <v>114</v>
      </c>
      <c r="H1008" s="4" t="s">
        <v>2</v>
      </c>
      <c r="I1008" s="4" t="s">
        <v>152</v>
      </c>
      <c r="J1008" s="4"/>
      <c r="K1008" s="8">
        <f>SUM(K1009)</f>
        <v>0</v>
      </c>
    </row>
    <row r="1009" spans="1:11" s="3" customFormat="1" ht="31.5" customHeight="1" x14ac:dyDescent="0.25">
      <c r="A1009" s="139"/>
      <c r="B1009" s="7" t="s">
        <v>120</v>
      </c>
      <c r="C1009" s="56">
        <v>925</v>
      </c>
      <c r="D1009" s="65" t="s">
        <v>8</v>
      </c>
      <c r="E1009" s="65" t="s">
        <v>24</v>
      </c>
      <c r="F1009" s="4" t="s">
        <v>68</v>
      </c>
      <c r="G1009" s="4" t="s">
        <v>114</v>
      </c>
      <c r="H1009" s="4" t="s">
        <v>2</v>
      </c>
      <c r="I1009" s="4" t="s">
        <v>152</v>
      </c>
      <c r="J1009" s="4" t="s">
        <v>47</v>
      </c>
      <c r="K1009" s="8"/>
    </row>
    <row r="1010" spans="1:11" s="3" customFormat="1" ht="18" customHeight="1" x14ac:dyDescent="0.25">
      <c r="A1010" s="139"/>
      <c r="B1010" s="7" t="s">
        <v>20</v>
      </c>
      <c r="C1010" s="56">
        <v>925</v>
      </c>
      <c r="D1010" s="65" t="s">
        <v>21</v>
      </c>
      <c r="E1010" s="65"/>
      <c r="F1010" s="65"/>
      <c r="G1010" s="56"/>
      <c r="H1010" s="65"/>
      <c r="I1010" s="65"/>
      <c r="J1010" s="65"/>
      <c r="K1010" s="8">
        <f t="shared" ref="K1010:K1014" si="39">SUM(K1011)</f>
        <v>15177.7</v>
      </c>
    </row>
    <row r="1011" spans="1:11" s="3" customFormat="1" ht="18" customHeight="1" x14ac:dyDescent="0.25">
      <c r="A1011" s="139"/>
      <c r="B1011" s="7" t="s">
        <v>29</v>
      </c>
      <c r="C1011" s="56">
        <v>925</v>
      </c>
      <c r="D1011" s="65" t="s">
        <v>21</v>
      </c>
      <c r="E1011" s="65" t="s">
        <v>6</v>
      </c>
      <c r="F1011" s="65"/>
      <c r="G1011" s="56"/>
      <c r="H1011" s="65"/>
      <c r="I1011" s="65"/>
      <c r="J1011" s="65"/>
      <c r="K1011" s="8">
        <f t="shared" si="39"/>
        <v>15177.7</v>
      </c>
    </row>
    <row r="1012" spans="1:11" s="3" customFormat="1" ht="18" customHeight="1" x14ac:dyDescent="0.25">
      <c r="A1012" s="139"/>
      <c r="B1012" s="7" t="s">
        <v>376</v>
      </c>
      <c r="C1012" s="56">
        <v>925</v>
      </c>
      <c r="D1012" s="65" t="s">
        <v>21</v>
      </c>
      <c r="E1012" s="65" t="s">
        <v>6</v>
      </c>
      <c r="F1012" s="65" t="s">
        <v>2</v>
      </c>
      <c r="G1012" s="56"/>
      <c r="H1012" s="65"/>
      <c r="I1012" s="65"/>
      <c r="J1012" s="65"/>
      <c r="K1012" s="8">
        <f t="shared" si="39"/>
        <v>15177.7</v>
      </c>
    </row>
    <row r="1013" spans="1:11" s="3" customFormat="1" ht="16.5" customHeight="1" x14ac:dyDescent="0.25">
      <c r="A1013" s="139"/>
      <c r="B1013" s="34" t="s">
        <v>377</v>
      </c>
      <c r="C1013" s="56">
        <v>925</v>
      </c>
      <c r="D1013" s="65" t="s">
        <v>21</v>
      </c>
      <c r="E1013" s="65" t="s">
        <v>6</v>
      </c>
      <c r="F1013" s="65" t="s">
        <v>2</v>
      </c>
      <c r="G1013" s="56">
        <v>1</v>
      </c>
      <c r="H1013" s="65"/>
      <c r="I1013" s="65"/>
      <c r="J1013" s="65"/>
      <c r="K1013" s="8">
        <f t="shared" si="39"/>
        <v>15177.7</v>
      </c>
    </row>
    <row r="1014" spans="1:11" s="3" customFormat="1" ht="47.25" customHeight="1" x14ac:dyDescent="0.25">
      <c r="A1014" s="139"/>
      <c r="B1014" s="34" t="s">
        <v>105</v>
      </c>
      <c r="C1014" s="56">
        <v>925</v>
      </c>
      <c r="D1014" s="65" t="s">
        <v>21</v>
      </c>
      <c r="E1014" s="65" t="s">
        <v>6</v>
      </c>
      <c r="F1014" s="65" t="s">
        <v>2</v>
      </c>
      <c r="G1014" s="56">
        <v>1</v>
      </c>
      <c r="H1014" s="65" t="s">
        <v>4</v>
      </c>
      <c r="I1014" s="65"/>
      <c r="J1014" s="65"/>
      <c r="K1014" s="8">
        <f t="shared" si="39"/>
        <v>15177.7</v>
      </c>
    </row>
    <row r="1015" spans="1:11" s="3" customFormat="1" ht="63" customHeight="1" x14ac:dyDescent="0.25">
      <c r="A1015" s="139"/>
      <c r="B1015" s="34" t="s">
        <v>197</v>
      </c>
      <c r="C1015" s="56">
        <v>925</v>
      </c>
      <c r="D1015" s="65" t="s">
        <v>21</v>
      </c>
      <c r="E1015" s="65" t="s">
        <v>6</v>
      </c>
      <c r="F1015" s="65" t="s">
        <v>2</v>
      </c>
      <c r="G1015" s="56">
        <v>1</v>
      </c>
      <c r="H1015" s="65" t="s">
        <v>4</v>
      </c>
      <c r="I1015" s="65" t="s">
        <v>113</v>
      </c>
      <c r="J1015" s="65"/>
      <c r="K1015" s="8">
        <f>SUM(K1016:K1017)</f>
        <v>15177.7</v>
      </c>
    </row>
    <row r="1016" spans="1:11" s="3" customFormat="1" ht="31.5" customHeight="1" x14ac:dyDescent="0.25">
      <c r="A1016" s="139"/>
      <c r="B1016" s="7" t="s">
        <v>120</v>
      </c>
      <c r="C1016" s="56">
        <v>925</v>
      </c>
      <c r="D1016" s="65" t="s">
        <v>21</v>
      </c>
      <c r="E1016" s="65" t="s">
        <v>6</v>
      </c>
      <c r="F1016" s="65" t="s">
        <v>2</v>
      </c>
      <c r="G1016" s="56">
        <v>1</v>
      </c>
      <c r="H1016" s="65" t="s">
        <v>4</v>
      </c>
      <c r="I1016" s="65" t="s">
        <v>113</v>
      </c>
      <c r="J1016" s="65" t="s">
        <v>47</v>
      </c>
      <c r="K1016" s="8">
        <v>153.5</v>
      </c>
    </row>
    <row r="1017" spans="1:11" s="3" customFormat="1" ht="18" customHeight="1" x14ac:dyDescent="0.25">
      <c r="A1017" s="140"/>
      <c r="B1017" s="7" t="s">
        <v>53</v>
      </c>
      <c r="C1017" s="56">
        <v>925</v>
      </c>
      <c r="D1017" s="65" t="s">
        <v>21</v>
      </c>
      <c r="E1017" s="65" t="s">
        <v>6</v>
      </c>
      <c r="F1017" s="65" t="s">
        <v>2</v>
      </c>
      <c r="G1017" s="56">
        <v>1</v>
      </c>
      <c r="H1017" s="65" t="s">
        <v>4</v>
      </c>
      <c r="I1017" s="65" t="s">
        <v>113</v>
      </c>
      <c r="J1017" s="65" t="s">
        <v>54</v>
      </c>
      <c r="K1017" s="8">
        <v>15024.2</v>
      </c>
    </row>
    <row r="1018" spans="1:11" s="3" customFormat="1" ht="35.25" customHeight="1" x14ac:dyDescent="0.25">
      <c r="A1018" s="128">
        <v>10</v>
      </c>
      <c r="B1018" s="7" t="s">
        <v>385</v>
      </c>
      <c r="C1018" s="56">
        <v>926</v>
      </c>
      <c r="D1018" s="65"/>
      <c r="E1018" s="65"/>
      <c r="F1018" s="65"/>
      <c r="G1018" s="56"/>
      <c r="H1018" s="65"/>
      <c r="I1018" s="65"/>
      <c r="J1018" s="65"/>
      <c r="K1018" s="8">
        <f>SUM(K1019+K1026+K1077)</f>
        <v>944907.4</v>
      </c>
    </row>
    <row r="1019" spans="1:11" s="3" customFormat="1" ht="33" customHeight="1" x14ac:dyDescent="0.25">
      <c r="A1019" s="128"/>
      <c r="B1019" s="7" t="s">
        <v>14</v>
      </c>
      <c r="C1019" s="56">
        <v>926</v>
      </c>
      <c r="D1019" s="65" t="s">
        <v>5</v>
      </c>
      <c r="E1019" s="65"/>
      <c r="F1019" s="65"/>
      <c r="G1019" s="56"/>
      <c r="H1019" s="65"/>
      <c r="I1019" s="65"/>
      <c r="J1019" s="65"/>
      <c r="K1019" s="8">
        <f t="shared" ref="K1019:K1024" si="40">K1020</f>
        <v>0</v>
      </c>
    </row>
    <row r="1020" spans="1:11" s="3" customFormat="1" ht="31.5" customHeight="1" x14ac:dyDescent="0.25">
      <c r="A1020" s="128"/>
      <c r="B1020" s="7" t="s">
        <v>126</v>
      </c>
      <c r="C1020" s="56">
        <v>926</v>
      </c>
      <c r="D1020" s="65" t="s">
        <v>5</v>
      </c>
      <c r="E1020" s="4" t="s">
        <v>10</v>
      </c>
      <c r="F1020" s="4"/>
      <c r="G1020" s="51"/>
      <c r="H1020" s="4"/>
      <c r="I1020" s="4"/>
      <c r="J1020" s="65"/>
      <c r="K1020" s="8">
        <f t="shared" si="40"/>
        <v>0</v>
      </c>
    </row>
    <row r="1021" spans="1:11" s="3" customFormat="1" ht="18" customHeight="1" x14ac:dyDescent="0.25">
      <c r="A1021" s="128"/>
      <c r="B1021" s="34" t="s">
        <v>343</v>
      </c>
      <c r="C1021" s="56">
        <v>926</v>
      </c>
      <c r="D1021" s="4" t="s">
        <v>5</v>
      </c>
      <c r="E1021" s="4" t="s">
        <v>10</v>
      </c>
      <c r="F1021" s="4" t="s">
        <v>80</v>
      </c>
      <c r="G1021" s="4"/>
      <c r="H1021" s="4"/>
      <c r="I1021" s="4"/>
      <c r="J1021" s="65"/>
      <c r="K1021" s="8">
        <f t="shared" si="40"/>
        <v>0</v>
      </c>
    </row>
    <row r="1022" spans="1:11" s="3" customFormat="1" ht="47.25" customHeight="1" x14ac:dyDescent="0.25">
      <c r="A1022" s="128"/>
      <c r="B1022" s="34" t="s">
        <v>344</v>
      </c>
      <c r="C1022" s="56">
        <v>926</v>
      </c>
      <c r="D1022" s="4" t="s">
        <v>5</v>
      </c>
      <c r="E1022" s="4" t="s">
        <v>10</v>
      </c>
      <c r="F1022" s="4" t="s">
        <v>80</v>
      </c>
      <c r="G1022" s="4" t="s">
        <v>114</v>
      </c>
      <c r="H1022" s="4"/>
      <c r="I1022" s="4"/>
      <c r="J1022" s="65"/>
      <c r="K1022" s="8">
        <f t="shared" si="40"/>
        <v>0</v>
      </c>
    </row>
    <row r="1023" spans="1:11" s="3" customFormat="1" ht="47.25" customHeight="1" x14ac:dyDescent="0.25">
      <c r="A1023" s="128"/>
      <c r="B1023" s="34" t="s">
        <v>127</v>
      </c>
      <c r="C1023" s="56">
        <v>926</v>
      </c>
      <c r="D1023" s="4" t="s">
        <v>5</v>
      </c>
      <c r="E1023" s="4" t="s">
        <v>10</v>
      </c>
      <c r="F1023" s="4" t="s">
        <v>80</v>
      </c>
      <c r="G1023" s="4" t="s">
        <v>114</v>
      </c>
      <c r="H1023" s="4" t="s">
        <v>2</v>
      </c>
      <c r="I1023" s="4"/>
      <c r="J1023" s="65"/>
      <c r="K1023" s="8">
        <f t="shared" si="40"/>
        <v>0</v>
      </c>
    </row>
    <row r="1024" spans="1:11" s="3" customFormat="1" ht="31.5" customHeight="1" x14ac:dyDescent="0.25">
      <c r="A1024" s="128"/>
      <c r="B1024" s="34" t="s">
        <v>129</v>
      </c>
      <c r="C1024" s="56">
        <v>926</v>
      </c>
      <c r="D1024" s="4" t="s">
        <v>5</v>
      </c>
      <c r="E1024" s="4" t="s">
        <v>10</v>
      </c>
      <c r="F1024" s="4" t="s">
        <v>80</v>
      </c>
      <c r="G1024" s="4" t="s">
        <v>114</v>
      </c>
      <c r="H1024" s="4" t="s">
        <v>2</v>
      </c>
      <c r="I1024" s="4" t="s">
        <v>132</v>
      </c>
      <c r="J1024" s="65"/>
      <c r="K1024" s="8">
        <f t="shared" si="40"/>
        <v>0</v>
      </c>
    </row>
    <row r="1025" spans="1:11" s="3" customFormat="1" ht="31.5" customHeight="1" x14ac:dyDescent="0.25">
      <c r="A1025" s="128"/>
      <c r="B1025" s="7" t="s">
        <v>120</v>
      </c>
      <c r="C1025" s="56">
        <v>926</v>
      </c>
      <c r="D1025" s="4" t="s">
        <v>5</v>
      </c>
      <c r="E1025" s="4" t="s">
        <v>10</v>
      </c>
      <c r="F1025" s="4" t="s">
        <v>80</v>
      </c>
      <c r="G1025" s="4" t="s">
        <v>114</v>
      </c>
      <c r="H1025" s="4" t="s">
        <v>2</v>
      </c>
      <c r="I1025" s="4" t="s">
        <v>132</v>
      </c>
      <c r="J1025" s="65" t="s">
        <v>47</v>
      </c>
      <c r="K1025" s="8"/>
    </row>
    <row r="1026" spans="1:11" s="3" customFormat="1" ht="18" customHeight="1" x14ac:dyDescent="0.25">
      <c r="A1026" s="128"/>
      <c r="B1026" s="7" t="s">
        <v>18</v>
      </c>
      <c r="C1026" s="56">
        <v>926</v>
      </c>
      <c r="D1026" s="4" t="s">
        <v>8</v>
      </c>
      <c r="E1026" s="65"/>
      <c r="F1026" s="65"/>
      <c r="G1026" s="56"/>
      <c r="H1026" s="65"/>
      <c r="I1026" s="65"/>
      <c r="J1026" s="65"/>
      <c r="K1026" s="8">
        <f>SUM(K1027+K1071)</f>
        <v>161433</v>
      </c>
    </row>
    <row r="1027" spans="1:11" s="3" customFormat="1" ht="18" customHeight="1" x14ac:dyDescent="0.25">
      <c r="A1027" s="128"/>
      <c r="B1027" s="7" t="s">
        <v>142</v>
      </c>
      <c r="C1027" s="56">
        <v>926</v>
      </c>
      <c r="D1027" s="65" t="s">
        <v>8</v>
      </c>
      <c r="E1027" s="65" t="s">
        <v>5</v>
      </c>
      <c r="F1027" s="65"/>
      <c r="G1027" s="56"/>
      <c r="H1027" s="65"/>
      <c r="I1027" s="65"/>
      <c r="J1027" s="65"/>
      <c r="K1027" s="8">
        <f>SUM(K1028+K1057+K1066)</f>
        <v>161375.70000000001</v>
      </c>
    </row>
    <row r="1028" spans="1:11" s="3" customFormat="1" ht="18" customHeight="1" x14ac:dyDescent="0.25">
      <c r="A1028" s="128"/>
      <c r="B1028" s="34" t="s">
        <v>386</v>
      </c>
      <c r="C1028" s="56">
        <v>926</v>
      </c>
      <c r="D1028" s="65" t="s">
        <v>8</v>
      </c>
      <c r="E1028" s="65" t="s">
        <v>5</v>
      </c>
      <c r="F1028" s="65" t="s">
        <v>6</v>
      </c>
      <c r="G1028" s="56"/>
      <c r="H1028" s="65"/>
      <c r="I1028" s="65"/>
      <c r="J1028" s="65"/>
      <c r="K1028" s="8">
        <f>SUM(K1029)</f>
        <v>161375.70000000001</v>
      </c>
    </row>
    <row r="1029" spans="1:11" s="3" customFormat="1" ht="18" customHeight="1" x14ac:dyDescent="0.25">
      <c r="A1029" s="128"/>
      <c r="B1029" s="34" t="s">
        <v>387</v>
      </c>
      <c r="C1029" s="56">
        <v>926</v>
      </c>
      <c r="D1029" s="65" t="s">
        <v>8</v>
      </c>
      <c r="E1029" s="65" t="s">
        <v>5</v>
      </c>
      <c r="F1029" s="65" t="s">
        <v>6</v>
      </c>
      <c r="G1029" s="56">
        <v>1</v>
      </c>
      <c r="H1029" s="65"/>
      <c r="I1029" s="65"/>
      <c r="J1029" s="65"/>
      <c r="K1029" s="8">
        <f>SUM(K1030+K1037+K1042+K1045+K1054)</f>
        <v>161375.70000000001</v>
      </c>
    </row>
    <row r="1030" spans="1:11" s="3" customFormat="1" ht="31.5" customHeight="1" x14ac:dyDescent="0.25">
      <c r="A1030" s="128"/>
      <c r="B1030" s="34" t="s">
        <v>425</v>
      </c>
      <c r="C1030" s="56">
        <v>926</v>
      </c>
      <c r="D1030" s="65" t="s">
        <v>8</v>
      </c>
      <c r="E1030" s="65" t="s">
        <v>5</v>
      </c>
      <c r="F1030" s="4" t="s">
        <v>6</v>
      </c>
      <c r="G1030" s="4" t="s">
        <v>87</v>
      </c>
      <c r="H1030" s="4" t="s">
        <v>4</v>
      </c>
      <c r="I1030" s="65"/>
      <c r="J1030" s="65"/>
      <c r="K1030" s="8">
        <f>K1031+K1033+K1035</f>
        <v>161375.70000000001</v>
      </c>
    </row>
    <row r="1031" spans="1:11" s="3" customFormat="1" ht="47.25" customHeight="1" x14ac:dyDescent="0.25">
      <c r="A1031" s="128"/>
      <c r="B1031" s="7" t="s">
        <v>64</v>
      </c>
      <c r="C1031" s="56">
        <v>926</v>
      </c>
      <c r="D1031" s="65" t="s">
        <v>8</v>
      </c>
      <c r="E1031" s="65" t="s">
        <v>5</v>
      </c>
      <c r="F1031" s="65" t="s">
        <v>6</v>
      </c>
      <c r="G1031" s="56">
        <v>1</v>
      </c>
      <c r="H1031" s="65" t="s">
        <v>4</v>
      </c>
      <c r="I1031" s="65" t="s">
        <v>82</v>
      </c>
      <c r="J1031" s="65"/>
      <c r="K1031" s="8">
        <f t="shared" ref="K1031" si="41">SUM(K1032)</f>
        <v>161093.6</v>
      </c>
    </row>
    <row r="1032" spans="1:11" s="3" customFormat="1" ht="31.5" customHeight="1" x14ac:dyDescent="0.25">
      <c r="A1032" s="128"/>
      <c r="B1032" s="37" t="s">
        <v>118</v>
      </c>
      <c r="C1032" s="56">
        <v>926</v>
      </c>
      <c r="D1032" s="65" t="s">
        <v>8</v>
      </c>
      <c r="E1032" s="65" t="s">
        <v>5</v>
      </c>
      <c r="F1032" s="65" t="s">
        <v>6</v>
      </c>
      <c r="G1032" s="56">
        <v>1</v>
      </c>
      <c r="H1032" s="65" t="s">
        <v>4</v>
      </c>
      <c r="I1032" s="65" t="s">
        <v>82</v>
      </c>
      <c r="J1032" s="65" t="s">
        <v>57</v>
      </c>
      <c r="K1032" s="8">
        <f>161093.6</f>
        <v>161093.6</v>
      </c>
    </row>
    <row r="1033" spans="1:11" s="3" customFormat="1" ht="78.75" customHeight="1" x14ac:dyDescent="0.25">
      <c r="A1033" s="128"/>
      <c r="B1033" s="7" t="s">
        <v>283</v>
      </c>
      <c r="C1033" s="56">
        <v>926</v>
      </c>
      <c r="D1033" s="65" t="s">
        <v>8</v>
      </c>
      <c r="E1033" s="65" t="s">
        <v>5</v>
      </c>
      <c r="F1033" s="65" t="s">
        <v>6</v>
      </c>
      <c r="G1033" s="56">
        <v>1</v>
      </c>
      <c r="H1033" s="65" t="s">
        <v>4</v>
      </c>
      <c r="I1033" s="65" t="s">
        <v>284</v>
      </c>
      <c r="J1033" s="65"/>
      <c r="K1033" s="8">
        <f>K1034</f>
        <v>197.1</v>
      </c>
    </row>
    <row r="1034" spans="1:11" s="3" customFormat="1" ht="31.5" customHeight="1" x14ac:dyDescent="0.25">
      <c r="A1034" s="128"/>
      <c r="B1034" s="37" t="s">
        <v>118</v>
      </c>
      <c r="C1034" s="56">
        <v>926</v>
      </c>
      <c r="D1034" s="65" t="s">
        <v>8</v>
      </c>
      <c r="E1034" s="65" t="s">
        <v>5</v>
      </c>
      <c r="F1034" s="65" t="s">
        <v>6</v>
      </c>
      <c r="G1034" s="56">
        <v>1</v>
      </c>
      <c r="H1034" s="65" t="s">
        <v>4</v>
      </c>
      <c r="I1034" s="65" t="s">
        <v>284</v>
      </c>
      <c r="J1034" s="65" t="s">
        <v>57</v>
      </c>
      <c r="K1034" s="8">
        <v>197.1</v>
      </c>
    </row>
    <row r="1035" spans="1:11" s="3" customFormat="1" ht="31.5" customHeight="1" x14ac:dyDescent="0.25">
      <c r="A1035" s="128"/>
      <c r="B1035" s="54" t="s">
        <v>195</v>
      </c>
      <c r="C1035" s="56">
        <v>926</v>
      </c>
      <c r="D1035" s="65" t="s">
        <v>8</v>
      </c>
      <c r="E1035" s="65" t="s">
        <v>5</v>
      </c>
      <c r="F1035" s="65" t="s">
        <v>6</v>
      </c>
      <c r="G1035" s="4" t="s">
        <v>87</v>
      </c>
      <c r="H1035" s="4" t="s">
        <v>4</v>
      </c>
      <c r="I1035" s="65" t="s">
        <v>104</v>
      </c>
      <c r="J1035" s="65"/>
      <c r="K1035" s="8">
        <f>SUM(K1036)</f>
        <v>85</v>
      </c>
    </row>
    <row r="1036" spans="1:11" s="3" customFormat="1" ht="31.5" customHeight="1" x14ac:dyDescent="0.25">
      <c r="A1036" s="128"/>
      <c r="B1036" s="6" t="s">
        <v>118</v>
      </c>
      <c r="C1036" s="56">
        <v>926</v>
      </c>
      <c r="D1036" s="65" t="s">
        <v>8</v>
      </c>
      <c r="E1036" s="65" t="s">
        <v>5</v>
      </c>
      <c r="F1036" s="65" t="s">
        <v>6</v>
      </c>
      <c r="G1036" s="4" t="s">
        <v>87</v>
      </c>
      <c r="H1036" s="4" t="s">
        <v>4</v>
      </c>
      <c r="I1036" s="65" t="s">
        <v>104</v>
      </c>
      <c r="J1036" s="65" t="s">
        <v>57</v>
      </c>
      <c r="K1036" s="8">
        <v>85</v>
      </c>
    </row>
    <row r="1037" spans="1:11" s="3" customFormat="1" ht="78.75" customHeight="1" x14ac:dyDescent="0.25">
      <c r="A1037" s="128"/>
      <c r="B1037" s="7" t="s">
        <v>447</v>
      </c>
      <c r="C1037" s="56">
        <v>926</v>
      </c>
      <c r="D1037" s="65" t="s">
        <v>8</v>
      </c>
      <c r="E1037" s="65" t="s">
        <v>5</v>
      </c>
      <c r="F1037" s="65" t="s">
        <v>6</v>
      </c>
      <c r="G1037" s="56">
        <v>1</v>
      </c>
      <c r="H1037" s="65" t="s">
        <v>5</v>
      </c>
      <c r="I1037" s="65"/>
      <c r="J1037" s="65"/>
      <c r="K1037" s="8">
        <f>K1038+K1040</f>
        <v>0</v>
      </c>
    </row>
    <row r="1038" spans="1:11" s="3" customFormat="1" ht="18" customHeight="1" x14ac:dyDescent="0.25">
      <c r="A1038" s="128"/>
      <c r="B1038" s="34" t="s">
        <v>298</v>
      </c>
      <c r="C1038" s="56">
        <v>926</v>
      </c>
      <c r="D1038" s="65" t="s">
        <v>8</v>
      </c>
      <c r="E1038" s="65" t="s">
        <v>5</v>
      </c>
      <c r="F1038" s="65" t="s">
        <v>6</v>
      </c>
      <c r="G1038" s="56">
        <v>1</v>
      </c>
      <c r="H1038" s="65" t="s">
        <v>5</v>
      </c>
      <c r="I1038" s="65" t="s">
        <v>299</v>
      </c>
      <c r="J1038" s="65"/>
      <c r="K1038" s="8">
        <f>SUM(K1039)</f>
        <v>0</v>
      </c>
    </row>
    <row r="1039" spans="1:11" s="3" customFormat="1" ht="31.5" customHeight="1" x14ac:dyDescent="0.25">
      <c r="A1039" s="128"/>
      <c r="B1039" s="37" t="s">
        <v>118</v>
      </c>
      <c r="C1039" s="56">
        <v>926</v>
      </c>
      <c r="D1039" s="65" t="s">
        <v>8</v>
      </c>
      <c r="E1039" s="65" t="s">
        <v>5</v>
      </c>
      <c r="F1039" s="65" t="s">
        <v>6</v>
      </c>
      <c r="G1039" s="56">
        <v>1</v>
      </c>
      <c r="H1039" s="65" t="s">
        <v>5</v>
      </c>
      <c r="I1039" s="65" t="s">
        <v>299</v>
      </c>
      <c r="J1039" s="65" t="s">
        <v>57</v>
      </c>
      <c r="K1039" s="8"/>
    </row>
    <row r="1040" spans="1:11" s="3" customFormat="1" ht="47.25" customHeight="1" x14ac:dyDescent="0.25">
      <c r="A1040" s="128"/>
      <c r="B1040" s="52" t="s">
        <v>165</v>
      </c>
      <c r="C1040" s="56">
        <v>926</v>
      </c>
      <c r="D1040" s="65" t="s">
        <v>8</v>
      </c>
      <c r="E1040" s="65" t="s">
        <v>5</v>
      </c>
      <c r="F1040" s="65" t="s">
        <v>6</v>
      </c>
      <c r="G1040" s="56">
        <v>1</v>
      </c>
      <c r="H1040" s="65" t="s">
        <v>5</v>
      </c>
      <c r="I1040" s="65" t="s">
        <v>140</v>
      </c>
      <c r="J1040" s="65"/>
      <c r="K1040" s="8">
        <f>SUM(K1041)</f>
        <v>0</v>
      </c>
    </row>
    <row r="1041" spans="1:11" s="3" customFormat="1" ht="31.5" customHeight="1" x14ac:dyDescent="0.25">
      <c r="A1041" s="128"/>
      <c r="B1041" s="37" t="s">
        <v>118</v>
      </c>
      <c r="C1041" s="56">
        <v>926</v>
      </c>
      <c r="D1041" s="65" t="s">
        <v>8</v>
      </c>
      <c r="E1041" s="65" t="s">
        <v>5</v>
      </c>
      <c r="F1041" s="65" t="s">
        <v>6</v>
      </c>
      <c r="G1041" s="56">
        <v>1</v>
      </c>
      <c r="H1041" s="65" t="s">
        <v>5</v>
      </c>
      <c r="I1041" s="65" t="s">
        <v>140</v>
      </c>
      <c r="J1041" s="65" t="s">
        <v>57</v>
      </c>
      <c r="K1041" s="8"/>
    </row>
    <row r="1042" spans="1:11" s="3" customFormat="1" ht="147" customHeight="1" x14ac:dyDescent="0.25">
      <c r="A1042" s="128"/>
      <c r="B1042" s="6" t="s">
        <v>448</v>
      </c>
      <c r="C1042" s="56">
        <v>926</v>
      </c>
      <c r="D1042" s="65" t="s">
        <v>8</v>
      </c>
      <c r="E1042" s="65" t="s">
        <v>5</v>
      </c>
      <c r="F1042" s="65" t="s">
        <v>6</v>
      </c>
      <c r="G1042" s="56">
        <v>1</v>
      </c>
      <c r="H1042" s="65" t="s">
        <v>6</v>
      </c>
      <c r="I1042" s="65"/>
      <c r="J1042" s="65"/>
      <c r="K1042" s="8">
        <f>SUM(K1043)</f>
        <v>0</v>
      </c>
    </row>
    <row r="1043" spans="1:11" s="3" customFormat="1" ht="18" customHeight="1" x14ac:dyDescent="0.25">
      <c r="A1043" s="128"/>
      <c r="B1043" s="7" t="s">
        <v>449</v>
      </c>
      <c r="C1043" s="56">
        <v>926</v>
      </c>
      <c r="D1043" s="65" t="s">
        <v>8</v>
      </c>
      <c r="E1043" s="65" t="s">
        <v>5</v>
      </c>
      <c r="F1043" s="65" t="s">
        <v>6</v>
      </c>
      <c r="G1043" s="56">
        <v>1</v>
      </c>
      <c r="H1043" s="65" t="s">
        <v>6</v>
      </c>
      <c r="I1043" s="65" t="s">
        <v>181</v>
      </c>
      <c r="J1043" s="65"/>
      <c r="K1043" s="8">
        <f>SUM(K1044)</f>
        <v>0</v>
      </c>
    </row>
    <row r="1044" spans="1:11" s="3" customFormat="1" ht="31.5" customHeight="1" x14ac:dyDescent="0.25">
      <c r="A1044" s="128"/>
      <c r="B1044" s="37" t="s">
        <v>118</v>
      </c>
      <c r="C1044" s="56">
        <v>926</v>
      </c>
      <c r="D1044" s="65" t="s">
        <v>8</v>
      </c>
      <c r="E1044" s="65" t="s">
        <v>5</v>
      </c>
      <c r="F1044" s="65" t="s">
        <v>6</v>
      </c>
      <c r="G1044" s="56">
        <v>1</v>
      </c>
      <c r="H1044" s="65" t="s">
        <v>6</v>
      </c>
      <c r="I1044" s="65" t="s">
        <v>181</v>
      </c>
      <c r="J1044" s="65" t="s">
        <v>57</v>
      </c>
      <c r="K1044" s="8"/>
    </row>
    <row r="1045" spans="1:11" s="3" customFormat="1" ht="31.5" customHeight="1" x14ac:dyDescent="0.25">
      <c r="A1045" s="128"/>
      <c r="B1045" s="34" t="s">
        <v>429</v>
      </c>
      <c r="C1045" s="56">
        <v>926</v>
      </c>
      <c r="D1045" s="65" t="s">
        <v>8</v>
      </c>
      <c r="E1045" s="65" t="s">
        <v>5</v>
      </c>
      <c r="F1045" s="65" t="s">
        <v>6</v>
      </c>
      <c r="G1045" s="56">
        <v>1</v>
      </c>
      <c r="H1045" s="65" t="s">
        <v>7</v>
      </c>
      <c r="I1045" s="65"/>
      <c r="J1045" s="65"/>
      <c r="K1045" s="8">
        <f>SUM(K1046+K1050+K1052+K1048)</f>
        <v>0</v>
      </c>
    </row>
    <row r="1046" spans="1:11" s="3" customFormat="1" ht="31.5" customHeight="1" x14ac:dyDescent="0.25">
      <c r="A1046" s="128"/>
      <c r="B1046" s="7" t="s">
        <v>570</v>
      </c>
      <c r="C1046" s="56">
        <v>926</v>
      </c>
      <c r="D1046" s="65" t="s">
        <v>8</v>
      </c>
      <c r="E1046" s="65" t="s">
        <v>5</v>
      </c>
      <c r="F1046" s="4" t="s">
        <v>6</v>
      </c>
      <c r="G1046" s="4" t="s">
        <v>87</v>
      </c>
      <c r="H1046" s="65" t="s">
        <v>7</v>
      </c>
      <c r="I1046" s="4" t="s">
        <v>491</v>
      </c>
      <c r="J1046" s="65"/>
      <c r="K1046" s="8">
        <f>K1047</f>
        <v>0</v>
      </c>
    </row>
    <row r="1047" spans="1:11" s="3" customFormat="1" ht="31.5" customHeight="1" x14ac:dyDescent="0.25">
      <c r="A1047" s="128"/>
      <c r="B1047" s="37" t="s">
        <v>118</v>
      </c>
      <c r="C1047" s="56">
        <v>926</v>
      </c>
      <c r="D1047" s="65" t="s">
        <v>8</v>
      </c>
      <c r="E1047" s="65" t="s">
        <v>5</v>
      </c>
      <c r="F1047" s="4" t="s">
        <v>6</v>
      </c>
      <c r="G1047" s="4" t="s">
        <v>87</v>
      </c>
      <c r="H1047" s="65" t="s">
        <v>7</v>
      </c>
      <c r="I1047" s="4" t="s">
        <v>491</v>
      </c>
      <c r="J1047" s="65" t="s">
        <v>57</v>
      </c>
      <c r="K1047" s="8"/>
    </row>
    <row r="1048" spans="1:11" s="3" customFormat="1" ht="18" customHeight="1" x14ac:dyDescent="0.25">
      <c r="A1048" s="128"/>
      <c r="B1048" s="7" t="s">
        <v>449</v>
      </c>
      <c r="C1048" s="56">
        <v>926</v>
      </c>
      <c r="D1048" s="65" t="s">
        <v>8</v>
      </c>
      <c r="E1048" s="65" t="s">
        <v>5</v>
      </c>
      <c r="F1048" s="4" t="s">
        <v>6</v>
      </c>
      <c r="G1048" s="4" t="s">
        <v>87</v>
      </c>
      <c r="H1048" s="65" t="s">
        <v>7</v>
      </c>
      <c r="I1048" s="4" t="s">
        <v>181</v>
      </c>
      <c r="J1048" s="65"/>
      <c r="K1048" s="8">
        <f>K1049</f>
        <v>0</v>
      </c>
    </row>
    <row r="1049" spans="1:11" s="3" customFormat="1" ht="31.5" customHeight="1" x14ac:dyDescent="0.25">
      <c r="A1049" s="128"/>
      <c r="B1049" s="37" t="s">
        <v>118</v>
      </c>
      <c r="C1049" s="56">
        <v>926</v>
      </c>
      <c r="D1049" s="65" t="s">
        <v>8</v>
      </c>
      <c r="E1049" s="65" t="s">
        <v>5</v>
      </c>
      <c r="F1049" s="4" t="s">
        <v>6</v>
      </c>
      <c r="G1049" s="4" t="s">
        <v>87</v>
      </c>
      <c r="H1049" s="65" t="s">
        <v>7</v>
      </c>
      <c r="I1049" s="4" t="s">
        <v>181</v>
      </c>
      <c r="J1049" s="65" t="s">
        <v>57</v>
      </c>
      <c r="K1049" s="8"/>
    </row>
    <row r="1050" spans="1:11" s="3" customFormat="1" ht="99.75" customHeight="1" x14ac:dyDescent="0.25">
      <c r="A1050" s="128"/>
      <c r="B1050" s="7" t="s">
        <v>291</v>
      </c>
      <c r="C1050" s="56">
        <v>926</v>
      </c>
      <c r="D1050" s="65" t="s">
        <v>8</v>
      </c>
      <c r="E1050" s="65" t="s">
        <v>5</v>
      </c>
      <c r="F1050" s="65" t="s">
        <v>6</v>
      </c>
      <c r="G1050" s="56">
        <v>1</v>
      </c>
      <c r="H1050" s="65" t="s">
        <v>7</v>
      </c>
      <c r="I1050" s="65" t="s">
        <v>290</v>
      </c>
      <c r="J1050" s="65"/>
      <c r="K1050" s="8">
        <f>SUM(K1051)</f>
        <v>0</v>
      </c>
    </row>
    <row r="1051" spans="1:11" s="3" customFormat="1" ht="31.5" customHeight="1" x14ac:dyDescent="0.25">
      <c r="A1051" s="128"/>
      <c r="B1051" s="37" t="s">
        <v>118</v>
      </c>
      <c r="C1051" s="56">
        <v>926</v>
      </c>
      <c r="D1051" s="65" t="s">
        <v>8</v>
      </c>
      <c r="E1051" s="65" t="s">
        <v>5</v>
      </c>
      <c r="F1051" s="65" t="s">
        <v>6</v>
      </c>
      <c r="G1051" s="56">
        <v>1</v>
      </c>
      <c r="H1051" s="65" t="s">
        <v>7</v>
      </c>
      <c r="I1051" s="65" t="s">
        <v>290</v>
      </c>
      <c r="J1051" s="65" t="s">
        <v>57</v>
      </c>
      <c r="K1051" s="8"/>
    </row>
    <row r="1052" spans="1:11" s="3" customFormat="1" ht="110.25" customHeight="1" x14ac:dyDescent="0.25">
      <c r="A1052" s="128"/>
      <c r="B1052" s="7" t="s">
        <v>480</v>
      </c>
      <c r="C1052" s="56">
        <v>926</v>
      </c>
      <c r="D1052" s="65" t="s">
        <v>8</v>
      </c>
      <c r="E1052" s="65" t="s">
        <v>5</v>
      </c>
      <c r="F1052" s="65" t="s">
        <v>6</v>
      </c>
      <c r="G1052" s="56">
        <v>1</v>
      </c>
      <c r="H1052" s="65" t="s">
        <v>7</v>
      </c>
      <c r="I1052" s="65" t="s">
        <v>481</v>
      </c>
      <c r="J1052" s="65"/>
      <c r="K1052" s="8">
        <f>SUM(K1053)</f>
        <v>0</v>
      </c>
    </row>
    <row r="1053" spans="1:11" s="3" customFormat="1" ht="31.5" customHeight="1" x14ac:dyDescent="0.25">
      <c r="A1053" s="128"/>
      <c r="B1053" s="37" t="s">
        <v>118</v>
      </c>
      <c r="C1053" s="56">
        <v>926</v>
      </c>
      <c r="D1053" s="65" t="s">
        <v>8</v>
      </c>
      <c r="E1053" s="65" t="s">
        <v>5</v>
      </c>
      <c r="F1053" s="65" t="s">
        <v>6</v>
      </c>
      <c r="G1053" s="56">
        <v>1</v>
      </c>
      <c r="H1053" s="65" t="s">
        <v>7</v>
      </c>
      <c r="I1053" s="65" t="s">
        <v>481</v>
      </c>
      <c r="J1053" s="65" t="s">
        <v>57</v>
      </c>
      <c r="K1053" s="8"/>
    </row>
    <row r="1054" spans="1:11" s="3" customFormat="1" ht="18" customHeight="1" x14ac:dyDescent="0.25">
      <c r="A1054" s="128"/>
      <c r="B1054" s="37" t="s">
        <v>656</v>
      </c>
      <c r="C1054" s="56">
        <v>926</v>
      </c>
      <c r="D1054" s="65" t="s">
        <v>8</v>
      </c>
      <c r="E1054" s="65" t="s">
        <v>5</v>
      </c>
      <c r="F1054" s="65" t="s">
        <v>6</v>
      </c>
      <c r="G1054" s="56">
        <v>1</v>
      </c>
      <c r="H1054" s="65" t="s">
        <v>608</v>
      </c>
      <c r="I1054" s="65"/>
      <c r="J1054" s="65"/>
      <c r="K1054" s="8">
        <f>K1055</f>
        <v>0</v>
      </c>
    </row>
    <row r="1055" spans="1:11" s="3" customFormat="1" ht="18" customHeight="1" x14ac:dyDescent="0.25">
      <c r="A1055" s="128"/>
      <c r="B1055" s="37" t="s">
        <v>228</v>
      </c>
      <c r="C1055" s="56">
        <v>926</v>
      </c>
      <c r="D1055" s="65" t="s">
        <v>8</v>
      </c>
      <c r="E1055" s="65" t="s">
        <v>5</v>
      </c>
      <c r="F1055" s="65" t="s">
        <v>6</v>
      </c>
      <c r="G1055" s="56">
        <v>1</v>
      </c>
      <c r="H1055" s="65" t="s">
        <v>608</v>
      </c>
      <c r="I1055" s="65" t="s">
        <v>655</v>
      </c>
      <c r="J1055" s="65"/>
      <c r="K1055" s="8">
        <f>K1056</f>
        <v>0</v>
      </c>
    </row>
    <row r="1056" spans="1:11" s="3" customFormat="1" ht="31.5" customHeight="1" x14ac:dyDescent="0.25">
      <c r="A1056" s="128"/>
      <c r="B1056" s="37" t="s">
        <v>118</v>
      </c>
      <c r="C1056" s="56">
        <v>926</v>
      </c>
      <c r="D1056" s="65" t="s">
        <v>8</v>
      </c>
      <c r="E1056" s="65" t="s">
        <v>5</v>
      </c>
      <c r="F1056" s="65" t="s">
        <v>6</v>
      </c>
      <c r="G1056" s="56">
        <v>1</v>
      </c>
      <c r="H1056" s="65" t="s">
        <v>608</v>
      </c>
      <c r="I1056" s="65" t="s">
        <v>655</v>
      </c>
      <c r="J1056" s="65" t="s">
        <v>57</v>
      </c>
      <c r="K1056" s="8"/>
    </row>
    <row r="1057" spans="1:11" s="3" customFormat="1" ht="31.5" customHeight="1" x14ac:dyDescent="0.25">
      <c r="A1057" s="128"/>
      <c r="B1057" s="34" t="s">
        <v>141</v>
      </c>
      <c r="C1057" s="56">
        <v>926</v>
      </c>
      <c r="D1057" s="65" t="s">
        <v>8</v>
      </c>
      <c r="E1057" s="65" t="s">
        <v>5</v>
      </c>
      <c r="F1057" s="4" t="s">
        <v>39</v>
      </c>
      <c r="G1057" s="4"/>
      <c r="H1057" s="4"/>
      <c r="I1057" s="4"/>
      <c r="J1057" s="65"/>
      <c r="K1057" s="8">
        <f>SUM(K1058+K1062)</f>
        <v>0</v>
      </c>
    </row>
    <row r="1058" spans="1:11" s="3" customFormat="1" ht="18" customHeight="1" x14ac:dyDescent="0.25">
      <c r="A1058" s="128"/>
      <c r="B1058" s="34" t="s">
        <v>160</v>
      </c>
      <c r="C1058" s="56">
        <v>926</v>
      </c>
      <c r="D1058" s="65" t="s">
        <v>8</v>
      </c>
      <c r="E1058" s="65" t="s">
        <v>5</v>
      </c>
      <c r="F1058" s="65" t="s">
        <v>39</v>
      </c>
      <c r="G1058" s="56">
        <v>2</v>
      </c>
      <c r="H1058" s="65"/>
      <c r="I1058" s="65"/>
      <c r="J1058" s="65"/>
      <c r="K1058" s="8">
        <f>K1059</f>
        <v>0</v>
      </c>
    </row>
    <row r="1059" spans="1:11" s="3" customFormat="1" ht="31.5" customHeight="1" x14ac:dyDescent="0.25">
      <c r="A1059" s="128"/>
      <c r="B1059" s="34" t="s">
        <v>191</v>
      </c>
      <c r="C1059" s="56">
        <v>926</v>
      </c>
      <c r="D1059" s="65" t="s">
        <v>8</v>
      </c>
      <c r="E1059" s="65" t="s">
        <v>5</v>
      </c>
      <c r="F1059" s="65" t="s">
        <v>39</v>
      </c>
      <c r="G1059" s="56">
        <v>2</v>
      </c>
      <c r="H1059" s="65" t="s">
        <v>4</v>
      </c>
      <c r="I1059" s="65"/>
      <c r="J1059" s="65"/>
      <c r="K1059" s="8">
        <f>K1060</f>
        <v>0</v>
      </c>
    </row>
    <row r="1060" spans="1:11" s="3" customFormat="1" ht="45.75" customHeight="1" x14ac:dyDescent="0.25">
      <c r="A1060" s="128"/>
      <c r="B1060" s="34" t="s">
        <v>215</v>
      </c>
      <c r="C1060" s="56">
        <v>926</v>
      </c>
      <c r="D1060" s="65" t="s">
        <v>8</v>
      </c>
      <c r="E1060" s="65" t="s">
        <v>5</v>
      </c>
      <c r="F1060" s="65" t="s">
        <v>39</v>
      </c>
      <c r="G1060" s="56">
        <v>2</v>
      </c>
      <c r="H1060" s="65" t="s">
        <v>4</v>
      </c>
      <c r="I1060" s="65" t="s">
        <v>190</v>
      </c>
      <c r="J1060" s="65"/>
      <c r="K1060" s="8">
        <f>K1061</f>
        <v>0</v>
      </c>
    </row>
    <row r="1061" spans="1:11" s="3" customFormat="1" ht="31.5" customHeight="1" x14ac:dyDescent="0.25">
      <c r="A1061" s="128"/>
      <c r="B1061" s="37" t="s">
        <v>118</v>
      </c>
      <c r="C1061" s="56">
        <v>926</v>
      </c>
      <c r="D1061" s="65" t="s">
        <v>8</v>
      </c>
      <c r="E1061" s="65" t="s">
        <v>5</v>
      </c>
      <c r="F1061" s="65" t="s">
        <v>39</v>
      </c>
      <c r="G1061" s="56">
        <v>2</v>
      </c>
      <c r="H1061" s="65" t="s">
        <v>4</v>
      </c>
      <c r="I1061" s="65" t="s">
        <v>190</v>
      </c>
      <c r="J1061" s="65" t="s">
        <v>57</v>
      </c>
      <c r="K1061" s="8"/>
    </row>
    <row r="1062" spans="1:11" s="3" customFormat="1" ht="18" customHeight="1" x14ac:dyDescent="0.25">
      <c r="A1062" s="128"/>
      <c r="B1062" s="7" t="s">
        <v>379</v>
      </c>
      <c r="C1062" s="56">
        <v>926</v>
      </c>
      <c r="D1062" s="65" t="s">
        <v>8</v>
      </c>
      <c r="E1062" s="65" t="s">
        <v>5</v>
      </c>
      <c r="F1062" s="4" t="s">
        <v>39</v>
      </c>
      <c r="G1062" s="4" t="s">
        <v>135</v>
      </c>
      <c r="H1062" s="4"/>
      <c r="I1062" s="4"/>
      <c r="J1062" s="65"/>
      <c r="K1062" s="8">
        <f>SUM(K1063)</f>
        <v>0</v>
      </c>
    </row>
    <row r="1063" spans="1:11" s="3" customFormat="1" ht="30" customHeight="1" x14ac:dyDescent="0.25">
      <c r="A1063" s="128"/>
      <c r="B1063" s="7" t="s">
        <v>382</v>
      </c>
      <c r="C1063" s="56">
        <v>926</v>
      </c>
      <c r="D1063" s="65" t="s">
        <v>8</v>
      </c>
      <c r="E1063" s="65" t="s">
        <v>5</v>
      </c>
      <c r="F1063" s="4" t="s">
        <v>39</v>
      </c>
      <c r="G1063" s="4" t="s">
        <v>135</v>
      </c>
      <c r="H1063" s="4" t="s">
        <v>2</v>
      </c>
      <c r="I1063" s="4"/>
      <c r="J1063" s="65"/>
      <c r="K1063" s="8">
        <f>SUM(K1064)</f>
        <v>0</v>
      </c>
    </row>
    <row r="1064" spans="1:11" s="3" customFormat="1" ht="49.5" customHeight="1" x14ac:dyDescent="0.25">
      <c r="A1064" s="128"/>
      <c r="B1064" s="7" t="s">
        <v>383</v>
      </c>
      <c r="C1064" s="56">
        <v>926</v>
      </c>
      <c r="D1064" s="65" t="s">
        <v>8</v>
      </c>
      <c r="E1064" s="65" t="s">
        <v>5</v>
      </c>
      <c r="F1064" s="4" t="s">
        <v>39</v>
      </c>
      <c r="G1064" s="4" t="s">
        <v>135</v>
      </c>
      <c r="H1064" s="4" t="s">
        <v>2</v>
      </c>
      <c r="I1064" s="4" t="s">
        <v>147</v>
      </c>
      <c r="J1064" s="65"/>
      <c r="K1064" s="8">
        <f>SUM(K1065)</f>
        <v>0</v>
      </c>
    </row>
    <row r="1065" spans="1:11" s="3" customFormat="1" ht="31.5" customHeight="1" x14ac:dyDescent="0.25">
      <c r="A1065" s="128"/>
      <c r="B1065" s="37" t="s">
        <v>118</v>
      </c>
      <c r="C1065" s="56">
        <v>926</v>
      </c>
      <c r="D1065" s="65" t="s">
        <v>8</v>
      </c>
      <c r="E1065" s="65" t="s">
        <v>5</v>
      </c>
      <c r="F1065" s="4" t="s">
        <v>39</v>
      </c>
      <c r="G1065" s="4" t="s">
        <v>135</v>
      </c>
      <c r="H1065" s="4" t="s">
        <v>2</v>
      </c>
      <c r="I1065" s="4" t="s">
        <v>147</v>
      </c>
      <c r="J1065" s="65" t="s">
        <v>57</v>
      </c>
      <c r="K1065" s="8"/>
    </row>
    <row r="1066" spans="1:11" s="3" customFormat="1" ht="18" customHeight="1" x14ac:dyDescent="0.25">
      <c r="A1066" s="128"/>
      <c r="B1066" s="6" t="s">
        <v>333</v>
      </c>
      <c r="C1066" s="56">
        <v>926</v>
      </c>
      <c r="D1066" s="65" t="s">
        <v>8</v>
      </c>
      <c r="E1066" s="65" t="s">
        <v>5</v>
      </c>
      <c r="F1066" s="4" t="s">
        <v>182</v>
      </c>
      <c r="G1066" s="4"/>
      <c r="H1066" s="4"/>
      <c r="I1066" s="4"/>
      <c r="J1066" s="65"/>
      <c r="K1066" s="8">
        <f>SUM(K1067)</f>
        <v>0</v>
      </c>
    </row>
    <row r="1067" spans="1:11" s="3" customFormat="1" ht="18" customHeight="1" x14ac:dyDescent="0.25">
      <c r="A1067" s="128"/>
      <c r="B1067" s="6" t="s">
        <v>334</v>
      </c>
      <c r="C1067" s="56">
        <v>926</v>
      </c>
      <c r="D1067" s="65" t="s">
        <v>8</v>
      </c>
      <c r="E1067" s="65" t="s">
        <v>5</v>
      </c>
      <c r="F1067" s="4" t="s">
        <v>182</v>
      </c>
      <c r="G1067" s="4" t="s">
        <v>87</v>
      </c>
      <c r="H1067" s="4"/>
      <c r="I1067" s="4"/>
      <c r="J1067" s="65"/>
      <c r="K1067" s="8">
        <f>SUM(K1068)</f>
        <v>0</v>
      </c>
    </row>
    <row r="1068" spans="1:11" s="3" customFormat="1" ht="47.25" customHeight="1" x14ac:dyDescent="0.25">
      <c r="A1068" s="128"/>
      <c r="B1068" s="6" t="s">
        <v>183</v>
      </c>
      <c r="C1068" s="56">
        <v>926</v>
      </c>
      <c r="D1068" s="65" t="s">
        <v>8</v>
      </c>
      <c r="E1068" s="65" t="s">
        <v>5</v>
      </c>
      <c r="F1068" s="4" t="s">
        <v>182</v>
      </c>
      <c r="G1068" s="4" t="s">
        <v>87</v>
      </c>
      <c r="H1068" s="4" t="s">
        <v>2</v>
      </c>
      <c r="I1068" s="4"/>
      <c r="J1068" s="65"/>
      <c r="K1068" s="8">
        <f>SUM(K1069)</f>
        <v>0</v>
      </c>
    </row>
    <row r="1069" spans="1:11" s="3" customFormat="1" ht="141.75" customHeight="1" x14ac:dyDescent="0.25">
      <c r="A1069" s="128"/>
      <c r="B1069" s="7" t="s">
        <v>507</v>
      </c>
      <c r="C1069" s="56">
        <v>926</v>
      </c>
      <c r="D1069" s="65" t="s">
        <v>8</v>
      </c>
      <c r="E1069" s="65" t="s">
        <v>5</v>
      </c>
      <c r="F1069" s="4" t="s">
        <v>182</v>
      </c>
      <c r="G1069" s="4" t="s">
        <v>87</v>
      </c>
      <c r="H1069" s="4" t="s">
        <v>2</v>
      </c>
      <c r="I1069" s="4" t="s">
        <v>426</v>
      </c>
      <c r="J1069" s="65"/>
      <c r="K1069" s="8">
        <f>SUM(K1070:K1070)</f>
        <v>0</v>
      </c>
    </row>
    <row r="1070" spans="1:11" s="3" customFormat="1" ht="31.5" customHeight="1" x14ac:dyDescent="0.25">
      <c r="A1070" s="128"/>
      <c r="B1070" s="37" t="s">
        <v>118</v>
      </c>
      <c r="C1070" s="56">
        <v>926</v>
      </c>
      <c r="D1070" s="65" t="s">
        <v>8</v>
      </c>
      <c r="E1070" s="65" t="s">
        <v>5</v>
      </c>
      <c r="F1070" s="4" t="s">
        <v>182</v>
      </c>
      <c r="G1070" s="4" t="s">
        <v>87</v>
      </c>
      <c r="H1070" s="4" t="s">
        <v>2</v>
      </c>
      <c r="I1070" s="4" t="s">
        <v>426</v>
      </c>
      <c r="J1070" s="65" t="s">
        <v>57</v>
      </c>
      <c r="K1070" s="8"/>
    </row>
    <row r="1071" spans="1:11" s="3" customFormat="1" ht="17.25" customHeight="1" x14ac:dyDescent="0.25">
      <c r="A1071" s="128"/>
      <c r="B1071" s="7" t="s">
        <v>231</v>
      </c>
      <c r="C1071" s="56">
        <v>926</v>
      </c>
      <c r="D1071" s="65" t="s">
        <v>8</v>
      </c>
      <c r="E1071" s="4" t="s">
        <v>7</v>
      </c>
      <c r="F1071" s="4"/>
      <c r="G1071" s="4"/>
      <c r="H1071" s="4"/>
      <c r="I1071" s="4"/>
      <c r="J1071" s="65"/>
      <c r="K1071" s="8">
        <f t="shared" ref="K1071:K1074" si="42">SUM(K1072)</f>
        <v>57.3</v>
      </c>
    </row>
    <row r="1072" spans="1:11" s="3" customFormat="1" ht="18" customHeight="1" x14ac:dyDescent="0.25">
      <c r="A1072" s="128"/>
      <c r="B1072" s="34" t="s">
        <v>386</v>
      </c>
      <c r="C1072" s="56">
        <v>926</v>
      </c>
      <c r="D1072" s="4" t="s">
        <v>8</v>
      </c>
      <c r="E1072" s="4" t="s">
        <v>7</v>
      </c>
      <c r="F1072" s="4" t="s">
        <v>6</v>
      </c>
      <c r="G1072" s="4"/>
      <c r="H1072" s="4"/>
      <c r="I1072" s="4"/>
      <c r="J1072" s="65"/>
      <c r="K1072" s="8">
        <f t="shared" si="42"/>
        <v>57.3</v>
      </c>
    </row>
    <row r="1073" spans="1:12" s="3" customFormat="1" ht="18" customHeight="1" x14ac:dyDescent="0.25">
      <c r="A1073" s="128"/>
      <c r="B1073" s="34" t="s">
        <v>387</v>
      </c>
      <c r="C1073" s="56">
        <v>926</v>
      </c>
      <c r="D1073" s="4" t="s">
        <v>8</v>
      </c>
      <c r="E1073" s="4" t="s">
        <v>7</v>
      </c>
      <c r="F1073" s="4" t="s">
        <v>6</v>
      </c>
      <c r="G1073" s="4" t="s">
        <v>87</v>
      </c>
      <c r="H1073" s="4"/>
      <c r="I1073" s="4"/>
      <c r="J1073" s="65"/>
      <c r="K1073" s="8">
        <f t="shared" si="42"/>
        <v>57.3</v>
      </c>
    </row>
    <row r="1074" spans="1:12" s="3" customFormat="1" ht="31.5" customHeight="1" x14ac:dyDescent="0.25">
      <c r="A1074" s="128"/>
      <c r="B1074" s="34" t="s">
        <v>492</v>
      </c>
      <c r="C1074" s="56">
        <v>926</v>
      </c>
      <c r="D1074" s="4" t="s">
        <v>8</v>
      </c>
      <c r="E1074" s="4" t="s">
        <v>7</v>
      </c>
      <c r="F1074" s="4" t="s">
        <v>6</v>
      </c>
      <c r="G1074" s="4" t="s">
        <v>87</v>
      </c>
      <c r="H1074" s="4" t="s">
        <v>2</v>
      </c>
      <c r="I1074" s="4"/>
      <c r="J1074" s="65"/>
      <c r="K1074" s="8">
        <f t="shared" si="42"/>
        <v>57.3</v>
      </c>
    </row>
    <row r="1075" spans="1:12" s="3" customFormat="1" ht="18" customHeight="1" x14ac:dyDescent="0.25">
      <c r="A1075" s="128"/>
      <c r="B1075" s="7" t="s">
        <v>233</v>
      </c>
      <c r="C1075" s="56">
        <v>926</v>
      </c>
      <c r="D1075" s="4" t="s">
        <v>8</v>
      </c>
      <c r="E1075" s="4" t="s">
        <v>7</v>
      </c>
      <c r="F1075" s="4" t="s">
        <v>6</v>
      </c>
      <c r="G1075" s="4" t="s">
        <v>87</v>
      </c>
      <c r="H1075" s="4" t="s">
        <v>2</v>
      </c>
      <c r="I1075" s="4" t="s">
        <v>232</v>
      </c>
      <c r="J1075" s="65"/>
      <c r="K1075" s="8">
        <f>SUM(K1076)</f>
        <v>57.3</v>
      </c>
    </row>
    <row r="1076" spans="1:12" s="3" customFormat="1" ht="31.5" customHeight="1" x14ac:dyDescent="0.25">
      <c r="A1076" s="128"/>
      <c r="B1076" s="7" t="s">
        <v>120</v>
      </c>
      <c r="C1076" s="56">
        <v>926</v>
      </c>
      <c r="D1076" s="4" t="s">
        <v>8</v>
      </c>
      <c r="E1076" s="4" t="s">
        <v>7</v>
      </c>
      <c r="F1076" s="4" t="s">
        <v>6</v>
      </c>
      <c r="G1076" s="4" t="s">
        <v>87</v>
      </c>
      <c r="H1076" s="4" t="s">
        <v>2</v>
      </c>
      <c r="I1076" s="4" t="s">
        <v>232</v>
      </c>
      <c r="J1076" s="65" t="s">
        <v>47</v>
      </c>
      <c r="K1076" s="8">
        <v>57.3</v>
      </c>
    </row>
    <row r="1077" spans="1:12" s="3" customFormat="1" ht="18" customHeight="1" x14ac:dyDescent="0.25">
      <c r="A1077" s="128"/>
      <c r="B1077" s="7" t="s">
        <v>62</v>
      </c>
      <c r="C1077" s="56">
        <v>926</v>
      </c>
      <c r="D1077" s="4" t="s">
        <v>17</v>
      </c>
      <c r="E1077" s="65"/>
      <c r="F1077" s="65"/>
      <c r="G1077" s="56"/>
      <c r="H1077" s="65"/>
      <c r="I1077" s="65"/>
      <c r="J1077" s="65"/>
      <c r="K1077" s="8">
        <f>SUM(K1179+K1078+K1165)</f>
        <v>783474.4</v>
      </c>
    </row>
    <row r="1078" spans="1:12" s="3" customFormat="1" ht="18" customHeight="1" x14ac:dyDescent="0.25">
      <c r="A1078" s="128"/>
      <c r="B1078" s="7" t="s">
        <v>180</v>
      </c>
      <c r="C1078" s="56">
        <v>926</v>
      </c>
      <c r="D1078" s="65" t="s">
        <v>17</v>
      </c>
      <c r="E1078" s="65" t="s">
        <v>2</v>
      </c>
      <c r="F1078" s="65"/>
      <c r="G1078" s="56"/>
      <c r="H1078" s="65"/>
      <c r="I1078" s="65"/>
      <c r="J1078" s="65"/>
      <c r="K1078" s="8">
        <f>SUM(K1079+K1158+K1147+K1142+K1133)</f>
        <v>668811.10000000009</v>
      </c>
    </row>
    <row r="1079" spans="1:12" s="3" customFormat="1" ht="18" customHeight="1" x14ac:dyDescent="0.25">
      <c r="A1079" s="128"/>
      <c r="B1079" s="34" t="s">
        <v>386</v>
      </c>
      <c r="C1079" s="56">
        <v>926</v>
      </c>
      <c r="D1079" s="65" t="s">
        <v>17</v>
      </c>
      <c r="E1079" s="65" t="s">
        <v>2</v>
      </c>
      <c r="F1079" s="65" t="s">
        <v>6</v>
      </c>
      <c r="G1079" s="56"/>
      <c r="H1079" s="65"/>
      <c r="I1079" s="65"/>
      <c r="J1079" s="65"/>
      <c r="K1079" s="8">
        <f>SUM(K1080)</f>
        <v>668617.10000000009</v>
      </c>
    </row>
    <row r="1080" spans="1:12" s="3" customFormat="1" ht="18" customHeight="1" x14ac:dyDescent="0.25">
      <c r="A1080" s="128"/>
      <c r="B1080" s="34" t="s">
        <v>387</v>
      </c>
      <c r="C1080" s="56">
        <v>926</v>
      </c>
      <c r="D1080" s="65" t="s">
        <v>17</v>
      </c>
      <c r="E1080" s="65" t="s">
        <v>2</v>
      </c>
      <c r="F1080" s="65" t="s">
        <v>6</v>
      </c>
      <c r="G1080" s="56">
        <v>1</v>
      </c>
      <c r="H1080" s="65"/>
      <c r="I1080" s="65"/>
      <c r="J1080" s="65"/>
      <c r="K1080" s="8">
        <f>SUM(K1098+K1081+K1087+K1093+K1116+K1123+K1126)</f>
        <v>668617.10000000009</v>
      </c>
    </row>
    <row r="1081" spans="1:12" s="3" customFormat="1" ht="31.5" customHeight="1" x14ac:dyDescent="0.25">
      <c r="A1081" s="128"/>
      <c r="B1081" s="34" t="s">
        <v>425</v>
      </c>
      <c r="C1081" s="56">
        <v>926</v>
      </c>
      <c r="D1081" s="65" t="s">
        <v>17</v>
      </c>
      <c r="E1081" s="65" t="s">
        <v>2</v>
      </c>
      <c r="F1081" s="65" t="s">
        <v>6</v>
      </c>
      <c r="G1081" s="56">
        <v>1</v>
      </c>
      <c r="H1081" s="65" t="s">
        <v>4</v>
      </c>
      <c r="I1081" s="65"/>
      <c r="J1081" s="65"/>
      <c r="K1081" s="8">
        <f>SUM(K1082)</f>
        <v>640596.70000000007</v>
      </c>
    </row>
    <row r="1082" spans="1:12" s="3" customFormat="1" ht="47.25" customHeight="1" x14ac:dyDescent="0.25">
      <c r="A1082" s="128"/>
      <c r="B1082" s="7" t="s">
        <v>64</v>
      </c>
      <c r="C1082" s="56">
        <v>926</v>
      </c>
      <c r="D1082" s="65" t="s">
        <v>17</v>
      </c>
      <c r="E1082" s="65" t="s">
        <v>2</v>
      </c>
      <c r="F1082" s="65" t="s">
        <v>6</v>
      </c>
      <c r="G1082" s="56">
        <v>1</v>
      </c>
      <c r="H1082" s="65" t="s">
        <v>4</v>
      </c>
      <c r="I1082" s="65" t="s">
        <v>82</v>
      </c>
      <c r="J1082" s="65"/>
      <c r="K1082" s="8">
        <f>SUM(K1083:K1086)</f>
        <v>640596.70000000007</v>
      </c>
    </row>
    <row r="1083" spans="1:12" s="3" customFormat="1" ht="53.25" customHeight="1" x14ac:dyDescent="0.25">
      <c r="A1083" s="128"/>
      <c r="B1083" s="7" t="s">
        <v>119</v>
      </c>
      <c r="C1083" s="56">
        <v>926</v>
      </c>
      <c r="D1083" s="65" t="s">
        <v>17</v>
      </c>
      <c r="E1083" s="65" t="s">
        <v>2</v>
      </c>
      <c r="F1083" s="65" t="s">
        <v>6</v>
      </c>
      <c r="G1083" s="56">
        <v>1</v>
      </c>
      <c r="H1083" s="65" t="s">
        <v>4</v>
      </c>
      <c r="I1083" s="65" t="s">
        <v>82</v>
      </c>
      <c r="J1083" s="65" t="s">
        <v>46</v>
      </c>
      <c r="K1083" s="8">
        <f>300078.8+634.9</f>
        <v>300713.7</v>
      </c>
      <c r="L1083" s="3">
        <f>K1083+K1084+K1086</f>
        <v>367343.60000000003</v>
      </c>
    </row>
    <row r="1084" spans="1:12" s="3" customFormat="1" ht="31.5" customHeight="1" x14ac:dyDescent="0.25">
      <c r="A1084" s="128"/>
      <c r="B1084" s="7" t="s">
        <v>120</v>
      </c>
      <c r="C1084" s="56">
        <v>926</v>
      </c>
      <c r="D1084" s="65" t="s">
        <v>17</v>
      </c>
      <c r="E1084" s="65" t="s">
        <v>2</v>
      </c>
      <c r="F1084" s="65" t="s">
        <v>6</v>
      </c>
      <c r="G1084" s="56">
        <v>1</v>
      </c>
      <c r="H1084" s="65" t="s">
        <v>4</v>
      </c>
      <c r="I1084" s="65" t="s">
        <v>82</v>
      </c>
      <c r="J1084" s="65" t="s">
        <v>47</v>
      </c>
      <c r="K1084" s="8">
        <v>52897.5</v>
      </c>
    </row>
    <row r="1085" spans="1:12" s="3" customFormat="1" ht="31.5" customHeight="1" x14ac:dyDescent="0.25">
      <c r="A1085" s="128"/>
      <c r="B1085" s="37" t="s">
        <v>118</v>
      </c>
      <c r="C1085" s="56">
        <v>926</v>
      </c>
      <c r="D1085" s="65" t="s">
        <v>17</v>
      </c>
      <c r="E1085" s="65" t="s">
        <v>2</v>
      </c>
      <c r="F1085" s="65" t="s">
        <v>6</v>
      </c>
      <c r="G1085" s="56">
        <v>1</v>
      </c>
      <c r="H1085" s="65" t="s">
        <v>4</v>
      </c>
      <c r="I1085" s="65" t="s">
        <v>82</v>
      </c>
      <c r="J1085" s="65" t="s">
        <v>57</v>
      </c>
      <c r="K1085" s="8">
        <v>273253.09999999998</v>
      </c>
    </row>
    <row r="1086" spans="1:12" s="3" customFormat="1" ht="18" customHeight="1" x14ac:dyDescent="0.25">
      <c r="A1086" s="128"/>
      <c r="B1086" s="7" t="s">
        <v>48</v>
      </c>
      <c r="C1086" s="56">
        <v>926</v>
      </c>
      <c r="D1086" s="65" t="s">
        <v>17</v>
      </c>
      <c r="E1086" s="65" t="s">
        <v>2</v>
      </c>
      <c r="F1086" s="65" t="s">
        <v>6</v>
      </c>
      <c r="G1086" s="56">
        <v>1</v>
      </c>
      <c r="H1086" s="65" t="s">
        <v>4</v>
      </c>
      <c r="I1086" s="65" t="s">
        <v>82</v>
      </c>
      <c r="J1086" s="65" t="s">
        <v>49</v>
      </c>
      <c r="K1086" s="8">
        <f>14367.3-634.9</f>
        <v>13732.4</v>
      </c>
    </row>
    <row r="1087" spans="1:12" s="3" customFormat="1" ht="78.75" customHeight="1" x14ac:dyDescent="0.25">
      <c r="A1087" s="128"/>
      <c r="B1087" s="7" t="s">
        <v>447</v>
      </c>
      <c r="C1087" s="56">
        <v>926</v>
      </c>
      <c r="D1087" s="65" t="s">
        <v>17</v>
      </c>
      <c r="E1087" s="65" t="s">
        <v>2</v>
      </c>
      <c r="F1087" s="65" t="s">
        <v>6</v>
      </c>
      <c r="G1087" s="56">
        <v>1</v>
      </c>
      <c r="H1087" s="65" t="s">
        <v>5</v>
      </c>
      <c r="I1087" s="65"/>
      <c r="J1087" s="65"/>
      <c r="K1087" s="8">
        <f>SUM(K1090+K1088)</f>
        <v>0</v>
      </c>
    </row>
    <row r="1088" spans="1:12" s="3" customFormat="1" ht="18" customHeight="1" x14ac:dyDescent="0.25">
      <c r="A1088" s="128"/>
      <c r="B1088" s="34" t="s">
        <v>298</v>
      </c>
      <c r="C1088" s="56">
        <v>926</v>
      </c>
      <c r="D1088" s="65" t="s">
        <v>17</v>
      </c>
      <c r="E1088" s="65" t="s">
        <v>2</v>
      </c>
      <c r="F1088" s="65" t="s">
        <v>6</v>
      </c>
      <c r="G1088" s="56">
        <v>1</v>
      </c>
      <c r="H1088" s="65" t="s">
        <v>5</v>
      </c>
      <c r="I1088" s="65" t="s">
        <v>299</v>
      </c>
      <c r="J1088" s="65"/>
      <c r="K1088" s="8">
        <f>SUM(K1089)</f>
        <v>0</v>
      </c>
    </row>
    <row r="1089" spans="1:11" s="3" customFormat="1" ht="31.5" customHeight="1" x14ac:dyDescent="0.25">
      <c r="A1089" s="128"/>
      <c r="B1089" s="37" t="s">
        <v>118</v>
      </c>
      <c r="C1089" s="56">
        <v>926</v>
      </c>
      <c r="D1089" s="65" t="s">
        <v>17</v>
      </c>
      <c r="E1089" s="65" t="s">
        <v>2</v>
      </c>
      <c r="F1089" s="65" t="s">
        <v>6</v>
      </c>
      <c r="G1089" s="56">
        <v>1</v>
      </c>
      <c r="H1089" s="65" t="s">
        <v>5</v>
      </c>
      <c r="I1089" s="65" t="s">
        <v>299</v>
      </c>
      <c r="J1089" s="65" t="s">
        <v>57</v>
      </c>
      <c r="K1089" s="8"/>
    </row>
    <row r="1090" spans="1:11" s="3" customFormat="1" ht="47.25" customHeight="1" x14ac:dyDescent="0.25">
      <c r="A1090" s="128"/>
      <c r="B1090" s="52" t="s">
        <v>165</v>
      </c>
      <c r="C1090" s="56">
        <v>926</v>
      </c>
      <c r="D1090" s="65" t="s">
        <v>17</v>
      </c>
      <c r="E1090" s="65" t="s">
        <v>2</v>
      </c>
      <c r="F1090" s="65" t="s">
        <v>6</v>
      </c>
      <c r="G1090" s="56">
        <v>1</v>
      </c>
      <c r="H1090" s="65" t="s">
        <v>5</v>
      </c>
      <c r="I1090" s="65" t="s">
        <v>140</v>
      </c>
      <c r="J1090" s="65"/>
      <c r="K1090" s="8">
        <f>SUM(K1091:K1092)</f>
        <v>0</v>
      </c>
    </row>
    <row r="1091" spans="1:11" s="3" customFormat="1" ht="50.25" customHeight="1" x14ac:dyDescent="0.25">
      <c r="A1091" s="128"/>
      <c r="B1091" s="7" t="s">
        <v>119</v>
      </c>
      <c r="C1091" s="56">
        <v>926</v>
      </c>
      <c r="D1091" s="65" t="s">
        <v>17</v>
      </c>
      <c r="E1091" s="65" t="s">
        <v>2</v>
      </c>
      <c r="F1091" s="65" t="s">
        <v>6</v>
      </c>
      <c r="G1091" s="56">
        <v>1</v>
      </c>
      <c r="H1091" s="65" t="s">
        <v>5</v>
      </c>
      <c r="I1091" s="65" t="s">
        <v>140</v>
      </c>
      <c r="J1091" s="65" t="s">
        <v>46</v>
      </c>
      <c r="K1091" s="8"/>
    </row>
    <row r="1092" spans="1:11" s="3" customFormat="1" ht="31.5" customHeight="1" x14ac:dyDescent="0.25">
      <c r="A1092" s="128"/>
      <c r="B1092" s="37" t="s">
        <v>118</v>
      </c>
      <c r="C1092" s="56">
        <v>926</v>
      </c>
      <c r="D1092" s="65" t="s">
        <v>17</v>
      </c>
      <c r="E1092" s="65" t="s">
        <v>2</v>
      </c>
      <c r="F1092" s="65" t="s">
        <v>6</v>
      </c>
      <c r="G1092" s="56">
        <v>1</v>
      </c>
      <c r="H1092" s="65" t="s">
        <v>5</v>
      </c>
      <c r="I1092" s="65" t="s">
        <v>140</v>
      </c>
      <c r="J1092" s="65" t="s">
        <v>57</v>
      </c>
      <c r="K1092" s="8"/>
    </row>
    <row r="1093" spans="1:11" s="3" customFormat="1" ht="157.5" customHeight="1" x14ac:dyDescent="0.25">
      <c r="A1093" s="128"/>
      <c r="B1093" s="6" t="s">
        <v>448</v>
      </c>
      <c r="C1093" s="56">
        <v>926</v>
      </c>
      <c r="D1093" s="65" t="s">
        <v>17</v>
      </c>
      <c r="E1093" s="65" t="s">
        <v>2</v>
      </c>
      <c r="F1093" s="65" t="s">
        <v>6</v>
      </c>
      <c r="G1093" s="56">
        <v>1</v>
      </c>
      <c r="H1093" s="65" t="s">
        <v>6</v>
      </c>
      <c r="I1093" s="65"/>
      <c r="J1093" s="65"/>
      <c r="K1093" s="8">
        <f>SUM(K1094)</f>
        <v>0</v>
      </c>
    </row>
    <row r="1094" spans="1:11" s="3" customFormat="1" ht="18" customHeight="1" x14ac:dyDescent="0.25">
      <c r="A1094" s="128"/>
      <c r="B1094" s="7" t="s">
        <v>449</v>
      </c>
      <c r="C1094" s="56">
        <v>926</v>
      </c>
      <c r="D1094" s="65" t="s">
        <v>17</v>
      </c>
      <c r="E1094" s="65" t="s">
        <v>2</v>
      </c>
      <c r="F1094" s="65" t="s">
        <v>6</v>
      </c>
      <c r="G1094" s="56">
        <v>1</v>
      </c>
      <c r="H1094" s="65" t="s">
        <v>6</v>
      </c>
      <c r="I1094" s="65" t="s">
        <v>181</v>
      </c>
      <c r="J1094" s="65"/>
      <c r="K1094" s="8">
        <f>SUM(K1097+K1095+K1096)</f>
        <v>0</v>
      </c>
    </row>
    <row r="1095" spans="1:11" s="3" customFormat="1" ht="31.5" customHeight="1" x14ac:dyDescent="0.25">
      <c r="A1095" s="128"/>
      <c r="B1095" s="7" t="s">
        <v>120</v>
      </c>
      <c r="C1095" s="56">
        <v>926</v>
      </c>
      <c r="D1095" s="65" t="s">
        <v>17</v>
      </c>
      <c r="E1095" s="65" t="s">
        <v>2</v>
      </c>
      <c r="F1095" s="65" t="s">
        <v>6</v>
      </c>
      <c r="G1095" s="56">
        <v>1</v>
      </c>
      <c r="H1095" s="65" t="s">
        <v>6</v>
      </c>
      <c r="I1095" s="65" t="s">
        <v>181</v>
      </c>
      <c r="J1095" s="65" t="s">
        <v>47</v>
      </c>
      <c r="K1095" s="8"/>
    </row>
    <row r="1096" spans="1:11" s="3" customFormat="1" ht="18" customHeight="1" x14ac:dyDescent="0.25">
      <c r="A1096" s="128"/>
      <c r="B1096" s="40" t="s">
        <v>53</v>
      </c>
      <c r="C1096" s="56">
        <v>926</v>
      </c>
      <c r="D1096" s="65" t="s">
        <v>17</v>
      </c>
      <c r="E1096" s="65" t="s">
        <v>2</v>
      </c>
      <c r="F1096" s="65" t="s">
        <v>6</v>
      </c>
      <c r="G1096" s="56">
        <v>1</v>
      </c>
      <c r="H1096" s="65" t="s">
        <v>6</v>
      </c>
      <c r="I1096" s="65" t="s">
        <v>181</v>
      </c>
      <c r="J1096" s="65" t="s">
        <v>54</v>
      </c>
      <c r="K1096" s="8"/>
    </row>
    <row r="1097" spans="1:11" s="3" customFormat="1" ht="31.5" customHeight="1" x14ac:dyDescent="0.25">
      <c r="A1097" s="128"/>
      <c r="B1097" s="37" t="s">
        <v>118</v>
      </c>
      <c r="C1097" s="56">
        <v>926</v>
      </c>
      <c r="D1097" s="65" t="s">
        <v>17</v>
      </c>
      <c r="E1097" s="65" t="s">
        <v>2</v>
      </c>
      <c r="F1097" s="65" t="s">
        <v>6</v>
      </c>
      <c r="G1097" s="56">
        <v>1</v>
      </c>
      <c r="H1097" s="65" t="s">
        <v>6</v>
      </c>
      <c r="I1097" s="65" t="s">
        <v>181</v>
      </c>
      <c r="J1097" s="65" t="s">
        <v>57</v>
      </c>
      <c r="K1097" s="8"/>
    </row>
    <row r="1098" spans="1:11" s="3" customFormat="1" ht="31.5" customHeight="1" x14ac:dyDescent="0.25">
      <c r="A1098" s="128"/>
      <c r="B1098" s="34" t="s">
        <v>429</v>
      </c>
      <c r="C1098" s="56">
        <v>926</v>
      </c>
      <c r="D1098" s="65" t="s">
        <v>17</v>
      </c>
      <c r="E1098" s="65" t="s">
        <v>2</v>
      </c>
      <c r="F1098" s="4" t="s">
        <v>6</v>
      </c>
      <c r="G1098" s="4" t="s">
        <v>87</v>
      </c>
      <c r="H1098" s="65" t="s">
        <v>7</v>
      </c>
      <c r="I1098" s="4"/>
      <c r="J1098" s="65"/>
      <c r="K1098" s="8">
        <f>SUM(K1099+K1107+K1114+K1112+K1102+K1105+K1110)</f>
        <v>1547</v>
      </c>
    </row>
    <row r="1099" spans="1:11" s="3" customFormat="1" ht="31.5" customHeight="1" x14ac:dyDescent="0.25">
      <c r="A1099" s="128"/>
      <c r="B1099" s="7" t="s">
        <v>570</v>
      </c>
      <c r="C1099" s="56">
        <v>926</v>
      </c>
      <c r="D1099" s="65" t="s">
        <v>17</v>
      </c>
      <c r="E1099" s="65" t="s">
        <v>2</v>
      </c>
      <c r="F1099" s="4" t="s">
        <v>6</v>
      </c>
      <c r="G1099" s="4" t="s">
        <v>87</v>
      </c>
      <c r="H1099" s="65" t="s">
        <v>7</v>
      </c>
      <c r="I1099" s="4" t="s">
        <v>491</v>
      </c>
      <c r="J1099" s="65"/>
      <c r="K1099" s="8">
        <f>SUM(K1101+K1100)</f>
        <v>0</v>
      </c>
    </row>
    <row r="1100" spans="1:11" s="3" customFormat="1" ht="31.5" customHeight="1" x14ac:dyDescent="0.25">
      <c r="A1100" s="128"/>
      <c r="B1100" s="7" t="s">
        <v>120</v>
      </c>
      <c r="C1100" s="56">
        <v>926</v>
      </c>
      <c r="D1100" s="65" t="s">
        <v>17</v>
      </c>
      <c r="E1100" s="65" t="s">
        <v>2</v>
      </c>
      <c r="F1100" s="4" t="s">
        <v>6</v>
      </c>
      <c r="G1100" s="4" t="s">
        <v>87</v>
      </c>
      <c r="H1100" s="65" t="s">
        <v>7</v>
      </c>
      <c r="I1100" s="4" t="s">
        <v>491</v>
      </c>
      <c r="J1100" s="65" t="s">
        <v>47</v>
      </c>
      <c r="K1100" s="8"/>
    </row>
    <row r="1101" spans="1:11" s="3" customFormat="1" ht="31.5" customHeight="1" x14ac:dyDescent="0.25">
      <c r="A1101" s="128"/>
      <c r="B1101" s="37" t="s">
        <v>118</v>
      </c>
      <c r="C1101" s="56">
        <v>926</v>
      </c>
      <c r="D1101" s="65" t="s">
        <v>17</v>
      </c>
      <c r="E1101" s="65" t="s">
        <v>2</v>
      </c>
      <c r="F1101" s="4" t="s">
        <v>6</v>
      </c>
      <c r="G1101" s="4" t="s">
        <v>87</v>
      </c>
      <c r="H1101" s="65" t="s">
        <v>7</v>
      </c>
      <c r="I1101" s="4" t="s">
        <v>491</v>
      </c>
      <c r="J1101" s="65" t="s">
        <v>57</v>
      </c>
      <c r="K1101" s="8"/>
    </row>
    <row r="1102" spans="1:11" s="3" customFormat="1" ht="18" customHeight="1" x14ac:dyDescent="0.25">
      <c r="A1102" s="128"/>
      <c r="B1102" s="6" t="s">
        <v>449</v>
      </c>
      <c r="C1102" s="56">
        <v>926</v>
      </c>
      <c r="D1102" s="65" t="s">
        <v>17</v>
      </c>
      <c r="E1102" s="65" t="s">
        <v>2</v>
      </c>
      <c r="F1102" s="4" t="s">
        <v>6</v>
      </c>
      <c r="G1102" s="4" t="s">
        <v>87</v>
      </c>
      <c r="H1102" s="65" t="s">
        <v>7</v>
      </c>
      <c r="I1102" s="4" t="s">
        <v>181</v>
      </c>
      <c r="J1102" s="65"/>
      <c r="K1102" s="8">
        <f>K1104+K1103</f>
        <v>900</v>
      </c>
    </row>
    <row r="1103" spans="1:11" s="3" customFormat="1" ht="31.5" customHeight="1" x14ac:dyDescent="0.25">
      <c r="A1103" s="128"/>
      <c r="B1103" s="7" t="s">
        <v>120</v>
      </c>
      <c r="C1103" s="56">
        <v>926</v>
      </c>
      <c r="D1103" s="65" t="s">
        <v>17</v>
      </c>
      <c r="E1103" s="65" t="s">
        <v>2</v>
      </c>
      <c r="F1103" s="4" t="s">
        <v>6</v>
      </c>
      <c r="G1103" s="4" t="s">
        <v>87</v>
      </c>
      <c r="H1103" s="65" t="s">
        <v>7</v>
      </c>
      <c r="I1103" s="65" t="s">
        <v>181</v>
      </c>
      <c r="J1103" s="65" t="s">
        <v>47</v>
      </c>
      <c r="K1103" s="8">
        <v>450</v>
      </c>
    </row>
    <row r="1104" spans="1:11" s="3" customFormat="1" ht="31.5" customHeight="1" x14ac:dyDescent="0.25">
      <c r="A1104" s="128"/>
      <c r="B1104" s="37" t="s">
        <v>118</v>
      </c>
      <c r="C1104" s="56">
        <v>926</v>
      </c>
      <c r="D1104" s="65" t="s">
        <v>17</v>
      </c>
      <c r="E1104" s="65" t="s">
        <v>2</v>
      </c>
      <c r="F1104" s="4" t="s">
        <v>6</v>
      </c>
      <c r="G1104" s="4" t="s">
        <v>87</v>
      </c>
      <c r="H1104" s="65" t="s">
        <v>7</v>
      </c>
      <c r="I1104" s="4" t="s">
        <v>181</v>
      </c>
      <c r="J1104" s="65" t="s">
        <v>57</v>
      </c>
      <c r="K1104" s="8">
        <v>450</v>
      </c>
    </row>
    <row r="1105" spans="1:12" s="3" customFormat="1" ht="31.5" customHeight="1" x14ac:dyDescent="0.25">
      <c r="A1105" s="128"/>
      <c r="B1105" s="37" t="s">
        <v>282</v>
      </c>
      <c r="C1105" s="56">
        <v>926</v>
      </c>
      <c r="D1105" s="65" t="s">
        <v>17</v>
      </c>
      <c r="E1105" s="65" t="s">
        <v>2</v>
      </c>
      <c r="F1105" s="4" t="s">
        <v>6</v>
      </c>
      <c r="G1105" s="4" t="s">
        <v>87</v>
      </c>
      <c r="H1105" s="65" t="s">
        <v>7</v>
      </c>
      <c r="I1105" s="4" t="s">
        <v>281</v>
      </c>
      <c r="J1105" s="65"/>
      <c r="K1105" s="8">
        <f>K1106</f>
        <v>0</v>
      </c>
    </row>
    <row r="1106" spans="1:12" s="3" customFormat="1" ht="31.5" customHeight="1" x14ac:dyDescent="0.25">
      <c r="A1106" s="128"/>
      <c r="B1106" s="7" t="s">
        <v>120</v>
      </c>
      <c r="C1106" s="56">
        <v>926</v>
      </c>
      <c r="D1106" s="65" t="s">
        <v>17</v>
      </c>
      <c r="E1106" s="65" t="s">
        <v>2</v>
      </c>
      <c r="F1106" s="4" t="s">
        <v>6</v>
      </c>
      <c r="G1106" s="4" t="s">
        <v>87</v>
      </c>
      <c r="H1106" s="65" t="s">
        <v>7</v>
      </c>
      <c r="I1106" s="4" t="s">
        <v>281</v>
      </c>
      <c r="J1106" s="65" t="s">
        <v>47</v>
      </c>
      <c r="K1106" s="8"/>
    </row>
    <row r="1107" spans="1:12" s="3" customFormat="1" ht="31.5" customHeight="1" x14ac:dyDescent="0.25">
      <c r="A1107" s="128"/>
      <c r="B1107" s="7" t="s">
        <v>430</v>
      </c>
      <c r="C1107" s="56">
        <v>926</v>
      </c>
      <c r="D1107" s="65" t="s">
        <v>17</v>
      </c>
      <c r="E1107" s="65" t="s">
        <v>2</v>
      </c>
      <c r="F1107" s="4" t="s">
        <v>6</v>
      </c>
      <c r="G1107" s="4" t="s">
        <v>87</v>
      </c>
      <c r="H1107" s="65" t="s">
        <v>7</v>
      </c>
      <c r="I1107" s="4" t="s">
        <v>427</v>
      </c>
      <c r="J1107" s="65"/>
      <c r="K1107" s="8">
        <f>K1109+K1108</f>
        <v>0</v>
      </c>
    </row>
    <row r="1108" spans="1:12" s="3" customFormat="1" ht="31.5" customHeight="1" x14ac:dyDescent="0.25">
      <c r="A1108" s="128"/>
      <c r="B1108" s="7" t="s">
        <v>120</v>
      </c>
      <c r="C1108" s="56">
        <v>926</v>
      </c>
      <c r="D1108" s="65" t="s">
        <v>17</v>
      </c>
      <c r="E1108" s="65" t="s">
        <v>2</v>
      </c>
      <c r="F1108" s="4" t="s">
        <v>6</v>
      </c>
      <c r="G1108" s="4" t="s">
        <v>87</v>
      </c>
      <c r="H1108" s="65" t="s">
        <v>7</v>
      </c>
      <c r="I1108" s="4" t="s">
        <v>427</v>
      </c>
      <c r="J1108" s="65" t="s">
        <v>47</v>
      </c>
      <c r="K1108" s="8"/>
    </row>
    <row r="1109" spans="1:12" s="3" customFormat="1" ht="31.5" customHeight="1" x14ac:dyDescent="0.25">
      <c r="A1109" s="128"/>
      <c r="B1109" s="37" t="s">
        <v>118</v>
      </c>
      <c r="C1109" s="56">
        <v>926</v>
      </c>
      <c r="D1109" s="65" t="s">
        <v>17</v>
      </c>
      <c r="E1109" s="65" t="s">
        <v>2</v>
      </c>
      <c r="F1109" s="4" t="s">
        <v>6</v>
      </c>
      <c r="G1109" s="4" t="s">
        <v>87</v>
      </c>
      <c r="H1109" s="65" t="s">
        <v>7</v>
      </c>
      <c r="I1109" s="4" t="s">
        <v>427</v>
      </c>
      <c r="J1109" s="65" t="s">
        <v>57</v>
      </c>
      <c r="K1109" s="8"/>
    </row>
    <row r="1110" spans="1:12" s="3" customFormat="1" ht="47.25" customHeight="1" x14ac:dyDescent="0.25">
      <c r="A1110" s="128"/>
      <c r="B1110" s="7" t="s">
        <v>586</v>
      </c>
      <c r="C1110" s="56">
        <v>926</v>
      </c>
      <c r="D1110" s="65" t="s">
        <v>17</v>
      </c>
      <c r="E1110" s="65" t="s">
        <v>2</v>
      </c>
      <c r="F1110" s="4" t="s">
        <v>6</v>
      </c>
      <c r="G1110" s="4" t="s">
        <v>87</v>
      </c>
      <c r="H1110" s="65" t="s">
        <v>7</v>
      </c>
      <c r="I1110" s="4" t="s">
        <v>587</v>
      </c>
      <c r="J1110" s="65"/>
      <c r="K1110" s="8">
        <f>K1111</f>
        <v>0</v>
      </c>
    </row>
    <row r="1111" spans="1:12" s="3" customFormat="1" ht="31.5" customHeight="1" x14ac:dyDescent="0.25">
      <c r="A1111" s="128"/>
      <c r="B1111" s="7" t="s">
        <v>120</v>
      </c>
      <c r="C1111" s="56">
        <v>926</v>
      </c>
      <c r="D1111" s="65" t="s">
        <v>17</v>
      </c>
      <c r="E1111" s="65" t="s">
        <v>2</v>
      </c>
      <c r="F1111" s="4" t="s">
        <v>6</v>
      </c>
      <c r="G1111" s="4" t="s">
        <v>87</v>
      </c>
      <c r="H1111" s="65" t="s">
        <v>7</v>
      </c>
      <c r="I1111" s="4" t="s">
        <v>587</v>
      </c>
      <c r="J1111" s="65" t="s">
        <v>47</v>
      </c>
      <c r="K1111" s="8"/>
    </row>
    <row r="1112" spans="1:12" s="3" customFormat="1" ht="31.5" customHeight="1" x14ac:dyDescent="0.25">
      <c r="A1112" s="128"/>
      <c r="B1112" s="7" t="s">
        <v>431</v>
      </c>
      <c r="C1112" s="56">
        <v>926</v>
      </c>
      <c r="D1112" s="65" t="s">
        <v>17</v>
      </c>
      <c r="E1112" s="65" t="s">
        <v>2</v>
      </c>
      <c r="F1112" s="4" t="s">
        <v>6</v>
      </c>
      <c r="G1112" s="4" t="s">
        <v>87</v>
      </c>
      <c r="H1112" s="65" t="s">
        <v>7</v>
      </c>
      <c r="I1112" s="4" t="s">
        <v>428</v>
      </c>
      <c r="J1112" s="65"/>
      <c r="K1112" s="8">
        <f>K1113</f>
        <v>0</v>
      </c>
    </row>
    <row r="1113" spans="1:12" s="3" customFormat="1" ht="31.5" customHeight="1" x14ac:dyDescent="0.25">
      <c r="A1113" s="128"/>
      <c r="B1113" s="37" t="s">
        <v>118</v>
      </c>
      <c r="C1113" s="56">
        <v>926</v>
      </c>
      <c r="D1113" s="65" t="s">
        <v>17</v>
      </c>
      <c r="E1113" s="65" t="s">
        <v>2</v>
      </c>
      <c r="F1113" s="4" t="s">
        <v>6</v>
      </c>
      <c r="G1113" s="4" t="s">
        <v>87</v>
      </c>
      <c r="H1113" s="65" t="s">
        <v>7</v>
      </c>
      <c r="I1113" s="4" t="s">
        <v>428</v>
      </c>
      <c r="J1113" s="65" t="s">
        <v>57</v>
      </c>
      <c r="K1113" s="8"/>
    </row>
    <row r="1114" spans="1:12" s="3" customFormat="1" ht="18" customHeight="1" x14ac:dyDescent="0.25">
      <c r="A1114" s="128"/>
      <c r="B1114" s="52" t="s">
        <v>228</v>
      </c>
      <c r="C1114" s="56">
        <v>926</v>
      </c>
      <c r="D1114" s="65" t="s">
        <v>17</v>
      </c>
      <c r="E1114" s="65" t="s">
        <v>2</v>
      </c>
      <c r="F1114" s="4" t="s">
        <v>6</v>
      </c>
      <c r="G1114" s="4" t="s">
        <v>87</v>
      </c>
      <c r="H1114" s="65" t="s">
        <v>7</v>
      </c>
      <c r="I1114" s="4" t="s">
        <v>271</v>
      </c>
      <c r="J1114" s="65"/>
      <c r="K1114" s="8">
        <f>K1115</f>
        <v>647</v>
      </c>
    </row>
    <row r="1115" spans="1:12" s="3" customFormat="1" ht="31.5" customHeight="1" x14ac:dyDescent="0.25">
      <c r="A1115" s="128"/>
      <c r="B1115" s="37" t="s">
        <v>118</v>
      </c>
      <c r="C1115" s="56">
        <v>926</v>
      </c>
      <c r="D1115" s="65" t="s">
        <v>17</v>
      </c>
      <c r="E1115" s="65" t="s">
        <v>2</v>
      </c>
      <c r="F1115" s="4" t="s">
        <v>6</v>
      </c>
      <c r="G1115" s="4" t="s">
        <v>87</v>
      </c>
      <c r="H1115" s="65" t="s">
        <v>7</v>
      </c>
      <c r="I1115" s="4" t="s">
        <v>271</v>
      </c>
      <c r="J1115" s="65" t="s">
        <v>57</v>
      </c>
      <c r="K1115" s="8">
        <f>530.5+116.5</f>
        <v>647</v>
      </c>
      <c r="L1115" s="3" t="s">
        <v>670</v>
      </c>
    </row>
    <row r="1116" spans="1:12" s="3" customFormat="1" ht="31.5" customHeight="1" x14ac:dyDescent="0.25">
      <c r="A1116" s="128"/>
      <c r="B1116" s="6" t="s">
        <v>450</v>
      </c>
      <c r="C1116" s="56">
        <v>926</v>
      </c>
      <c r="D1116" s="65" t="s">
        <v>17</v>
      </c>
      <c r="E1116" s="65" t="s">
        <v>2</v>
      </c>
      <c r="F1116" s="4" t="s">
        <v>6</v>
      </c>
      <c r="G1116" s="4" t="s">
        <v>87</v>
      </c>
      <c r="H1116" s="4" t="s">
        <v>30</v>
      </c>
      <c r="I1116" s="4"/>
      <c r="J1116" s="65"/>
      <c r="K1116" s="8">
        <f>SUM(K1117+K1120)</f>
        <v>0</v>
      </c>
    </row>
    <row r="1117" spans="1:12" s="3" customFormat="1" ht="31.5" customHeight="1" x14ac:dyDescent="0.25">
      <c r="A1117" s="128"/>
      <c r="B1117" s="6" t="s">
        <v>531</v>
      </c>
      <c r="C1117" s="56">
        <v>926</v>
      </c>
      <c r="D1117" s="65" t="s">
        <v>17</v>
      </c>
      <c r="E1117" s="65" t="s">
        <v>2</v>
      </c>
      <c r="F1117" s="4" t="s">
        <v>6</v>
      </c>
      <c r="G1117" s="4" t="s">
        <v>87</v>
      </c>
      <c r="H1117" s="4" t="s">
        <v>30</v>
      </c>
      <c r="I1117" s="4" t="s">
        <v>521</v>
      </c>
      <c r="J1117" s="65"/>
      <c r="K1117" s="8">
        <f>SUM(K1119+K1118)</f>
        <v>0</v>
      </c>
    </row>
    <row r="1118" spans="1:12" s="3" customFormat="1" ht="31.5" customHeight="1" x14ac:dyDescent="0.25">
      <c r="A1118" s="128"/>
      <c r="B1118" s="7" t="s">
        <v>120</v>
      </c>
      <c r="C1118" s="56">
        <v>926</v>
      </c>
      <c r="D1118" s="65" t="s">
        <v>17</v>
      </c>
      <c r="E1118" s="65" t="s">
        <v>2</v>
      </c>
      <c r="F1118" s="4" t="s">
        <v>6</v>
      </c>
      <c r="G1118" s="4" t="s">
        <v>87</v>
      </c>
      <c r="H1118" s="4" t="s">
        <v>30</v>
      </c>
      <c r="I1118" s="4" t="s">
        <v>521</v>
      </c>
      <c r="J1118" s="65" t="s">
        <v>47</v>
      </c>
      <c r="K1118" s="8"/>
    </row>
    <row r="1119" spans="1:12" s="3" customFormat="1" ht="31.5" customHeight="1" x14ac:dyDescent="0.25">
      <c r="A1119" s="128"/>
      <c r="B1119" s="37" t="s">
        <v>118</v>
      </c>
      <c r="C1119" s="56">
        <v>926</v>
      </c>
      <c r="D1119" s="65" t="s">
        <v>17</v>
      </c>
      <c r="E1119" s="65" t="s">
        <v>2</v>
      </c>
      <c r="F1119" s="4" t="s">
        <v>6</v>
      </c>
      <c r="G1119" s="4" t="s">
        <v>87</v>
      </c>
      <c r="H1119" s="4" t="s">
        <v>30</v>
      </c>
      <c r="I1119" s="4" t="s">
        <v>521</v>
      </c>
      <c r="J1119" s="65" t="s">
        <v>57</v>
      </c>
      <c r="K1119" s="8"/>
    </row>
    <row r="1120" spans="1:12" s="3" customFormat="1" ht="31.5" customHeight="1" x14ac:dyDescent="0.25">
      <c r="A1120" s="128"/>
      <c r="B1120" s="6" t="s">
        <v>531</v>
      </c>
      <c r="C1120" s="56">
        <v>926</v>
      </c>
      <c r="D1120" s="65" t="s">
        <v>17</v>
      </c>
      <c r="E1120" s="65" t="s">
        <v>2</v>
      </c>
      <c r="F1120" s="4" t="s">
        <v>6</v>
      </c>
      <c r="G1120" s="4" t="s">
        <v>87</v>
      </c>
      <c r="H1120" s="4" t="s">
        <v>30</v>
      </c>
      <c r="I1120" s="4" t="s">
        <v>522</v>
      </c>
      <c r="J1120" s="65"/>
      <c r="K1120" s="8">
        <f>SUM(K1122+K1121)</f>
        <v>0</v>
      </c>
    </row>
    <row r="1121" spans="1:11" s="3" customFormat="1" ht="31.5" customHeight="1" x14ac:dyDescent="0.25">
      <c r="A1121" s="128"/>
      <c r="B1121" s="7" t="s">
        <v>120</v>
      </c>
      <c r="C1121" s="56">
        <v>926</v>
      </c>
      <c r="D1121" s="65" t="s">
        <v>17</v>
      </c>
      <c r="E1121" s="65" t="s">
        <v>2</v>
      </c>
      <c r="F1121" s="4" t="s">
        <v>6</v>
      </c>
      <c r="G1121" s="4" t="s">
        <v>87</v>
      </c>
      <c r="H1121" s="4" t="s">
        <v>30</v>
      </c>
      <c r="I1121" s="4" t="s">
        <v>522</v>
      </c>
      <c r="J1121" s="65" t="s">
        <v>47</v>
      </c>
      <c r="K1121" s="8"/>
    </row>
    <row r="1122" spans="1:11" s="3" customFormat="1" ht="31.5" customHeight="1" x14ac:dyDescent="0.25">
      <c r="A1122" s="128"/>
      <c r="B1122" s="37" t="s">
        <v>118</v>
      </c>
      <c r="C1122" s="56">
        <v>926</v>
      </c>
      <c r="D1122" s="65" t="s">
        <v>17</v>
      </c>
      <c r="E1122" s="65" t="s">
        <v>2</v>
      </c>
      <c r="F1122" s="4" t="s">
        <v>6</v>
      </c>
      <c r="G1122" s="4" t="s">
        <v>87</v>
      </c>
      <c r="H1122" s="4" t="s">
        <v>30</v>
      </c>
      <c r="I1122" s="4" t="s">
        <v>522</v>
      </c>
      <c r="J1122" s="65" t="s">
        <v>57</v>
      </c>
      <c r="K1122" s="8"/>
    </row>
    <row r="1123" spans="1:11" s="3" customFormat="1" ht="18" customHeight="1" x14ac:dyDescent="0.25">
      <c r="A1123" s="128"/>
      <c r="B1123" s="34" t="s">
        <v>227</v>
      </c>
      <c r="C1123" s="56">
        <v>926</v>
      </c>
      <c r="D1123" s="65" t="s">
        <v>17</v>
      </c>
      <c r="E1123" s="65" t="s">
        <v>2</v>
      </c>
      <c r="F1123" s="4" t="s">
        <v>6</v>
      </c>
      <c r="G1123" s="4" t="s">
        <v>87</v>
      </c>
      <c r="H1123" s="4" t="s">
        <v>477</v>
      </c>
      <c r="I1123" s="4"/>
      <c r="J1123" s="65"/>
      <c r="K1123" s="8">
        <f>SUM(K1124)</f>
        <v>0</v>
      </c>
    </row>
    <row r="1124" spans="1:11" s="3" customFormat="1" ht="18" customHeight="1" x14ac:dyDescent="0.25">
      <c r="A1124" s="128"/>
      <c r="B1124" s="6" t="s">
        <v>479</v>
      </c>
      <c r="C1124" s="56">
        <v>926</v>
      </c>
      <c r="D1124" s="65" t="s">
        <v>17</v>
      </c>
      <c r="E1124" s="65" t="s">
        <v>2</v>
      </c>
      <c r="F1124" s="4" t="s">
        <v>6</v>
      </c>
      <c r="G1124" s="4" t="s">
        <v>87</v>
      </c>
      <c r="H1124" s="4" t="s">
        <v>477</v>
      </c>
      <c r="I1124" s="4" t="s">
        <v>478</v>
      </c>
      <c r="J1124" s="65"/>
      <c r="K1124" s="8">
        <f>SUM(K1125)</f>
        <v>0</v>
      </c>
    </row>
    <row r="1125" spans="1:11" s="3" customFormat="1" ht="31.5" customHeight="1" x14ac:dyDescent="0.25">
      <c r="A1125" s="128"/>
      <c r="B1125" s="7" t="s">
        <v>118</v>
      </c>
      <c r="C1125" s="56">
        <v>926</v>
      </c>
      <c r="D1125" s="65" t="s">
        <v>17</v>
      </c>
      <c r="E1125" s="65" t="s">
        <v>2</v>
      </c>
      <c r="F1125" s="4" t="s">
        <v>6</v>
      </c>
      <c r="G1125" s="4" t="s">
        <v>87</v>
      </c>
      <c r="H1125" s="4" t="s">
        <v>477</v>
      </c>
      <c r="I1125" s="4" t="s">
        <v>478</v>
      </c>
      <c r="J1125" s="65" t="s">
        <v>57</v>
      </c>
      <c r="K1125" s="8"/>
    </row>
    <row r="1126" spans="1:11" s="3" customFormat="1" ht="18" customHeight="1" x14ac:dyDescent="0.25">
      <c r="A1126" s="128"/>
      <c r="B1126" s="7" t="s">
        <v>610</v>
      </c>
      <c r="C1126" s="56">
        <v>926</v>
      </c>
      <c r="D1126" s="65" t="s">
        <v>17</v>
      </c>
      <c r="E1126" s="65" t="s">
        <v>2</v>
      </c>
      <c r="F1126" s="4" t="s">
        <v>6</v>
      </c>
      <c r="G1126" s="4" t="s">
        <v>87</v>
      </c>
      <c r="H1126" s="4" t="s">
        <v>608</v>
      </c>
      <c r="I1126" s="4"/>
      <c r="J1126" s="65"/>
      <c r="K1126" s="8">
        <f>K1127+K1129</f>
        <v>26473.4</v>
      </c>
    </row>
    <row r="1127" spans="1:11" s="3" customFormat="1" ht="18" customHeight="1" x14ac:dyDescent="0.25">
      <c r="A1127" s="128"/>
      <c r="B1127" s="6" t="s">
        <v>479</v>
      </c>
      <c r="C1127" s="56">
        <v>926</v>
      </c>
      <c r="D1127" s="65" t="s">
        <v>17</v>
      </c>
      <c r="E1127" s="65" t="s">
        <v>2</v>
      </c>
      <c r="F1127" s="4" t="s">
        <v>6</v>
      </c>
      <c r="G1127" s="4" t="s">
        <v>87</v>
      </c>
      <c r="H1127" s="4" t="s">
        <v>608</v>
      </c>
      <c r="I1127" s="4" t="s">
        <v>478</v>
      </c>
      <c r="J1127" s="65"/>
      <c r="K1127" s="8">
        <f>K1128</f>
        <v>0</v>
      </c>
    </row>
    <row r="1128" spans="1:11" s="3" customFormat="1" ht="31.5" customHeight="1" x14ac:dyDescent="0.25">
      <c r="A1128" s="128"/>
      <c r="B1128" s="7" t="s">
        <v>118</v>
      </c>
      <c r="C1128" s="56">
        <v>926</v>
      </c>
      <c r="D1128" s="65" t="s">
        <v>17</v>
      </c>
      <c r="E1128" s="65" t="s">
        <v>2</v>
      </c>
      <c r="F1128" s="4" t="s">
        <v>6</v>
      </c>
      <c r="G1128" s="4" t="s">
        <v>87</v>
      </c>
      <c r="H1128" s="4" t="s">
        <v>608</v>
      </c>
      <c r="I1128" s="4" t="s">
        <v>478</v>
      </c>
      <c r="J1128" s="65" t="s">
        <v>57</v>
      </c>
      <c r="K1128" s="8"/>
    </row>
    <row r="1129" spans="1:11" s="3" customFormat="1" ht="31.5" customHeight="1" x14ac:dyDescent="0.25">
      <c r="A1129" s="128"/>
      <c r="B1129" s="7" t="s">
        <v>228</v>
      </c>
      <c r="C1129" s="56">
        <v>926</v>
      </c>
      <c r="D1129" s="65" t="s">
        <v>17</v>
      </c>
      <c r="E1129" s="65" t="s">
        <v>2</v>
      </c>
      <c r="F1129" s="4" t="s">
        <v>6</v>
      </c>
      <c r="G1129" s="4" t="s">
        <v>87</v>
      </c>
      <c r="H1129" s="4" t="s">
        <v>608</v>
      </c>
      <c r="I1129" s="4" t="s">
        <v>657</v>
      </c>
      <c r="J1129" s="65"/>
      <c r="K1129" s="8">
        <f>K1130</f>
        <v>26473.4</v>
      </c>
    </row>
    <row r="1130" spans="1:11" s="3" customFormat="1" ht="31.5" customHeight="1" x14ac:dyDescent="0.25">
      <c r="A1130" s="128"/>
      <c r="B1130" s="7" t="s">
        <v>120</v>
      </c>
      <c r="C1130" s="56">
        <v>926</v>
      </c>
      <c r="D1130" s="65" t="s">
        <v>17</v>
      </c>
      <c r="E1130" s="65" t="s">
        <v>2</v>
      </c>
      <c r="F1130" s="4" t="s">
        <v>6</v>
      </c>
      <c r="G1130" s="4" t="s">
        <v>87</v>
      </c>
      <c r="H1130" s="4" t="s">
        <v>608</v>
      </c>
      <c r="I1130" s="4" t="s">
        <v>657</v>
      </c>
      <c r="J1130" s="65" t="s">
        <v>47</v>
      </c>
      <c r="K1130" s="8">
        <f>21708.2+4765.2</f>
        <v>26473.4</v>
      </c>
    </row>
    <row r="1131" spans="1:11" s="3" customFormat="1" ht="31.5" customHeight="1" x14ac:dyDescent="0.25">
      <c r="A1131" s="128"/>
      <c r="B1131" s="6" t="s">
        <v>611</v>
      </c>
      <c r="C1131" s="56">
        <v>926</v>
      </c>
      <c r="D1131" s="65" t="s">
        <v>17</v>
      </c>
      <c r="E1131" s="65" t="s">
        <v>2</v>
      </c>
      <c r="F1131" s="4" t="s">
        <v>6</v>
      </c>
      <c r="G1131" s="4" t="s">
        <v>87</v>
      </c>
      <c r="H1131" s="4" t="s">
        <v>608</v>
      </c>
      <c r="I1131" s="4" t="s">
        <v>609</v>
      </c>
      <c r="J1131" s="65"/>
      <c r="K1131" s="8">
        <f>K1132</f>
        <v>0</v>
      </c>
    </row>
    <row r="1132" spans="1:11" s="3" customFormat="1" ht="31.5" customHeight="1" x14ac:dyDescent="0.25">
      <c r="A1132" s="128"/>
      <c r="B1132" s="7" t="s">
        <v>118</v>
      </c>
      <c r="C1132" s="56">
        <v>926</v>
      </c>
      <c r="D1132" s="65" t="s">
        <v>17</v>
      </c>
      <c r="E1132" s="65" t="s">
        <v>2</v>
      </c>
      <c r="F1132" s="4" t="s">
        <v>6</v>
      </c>
      <c r="G1132" s="4" t="s">
        <v>87</v>
      </c>
      <c r="H1132" s="4" t="s">
        <v>608</v>
      </c>
      <c r="I1132" s="4" t="s">
        <v>609</v>
      </c>
      <c r="J1132" s="65" t="s">
        <v>57</v>
      </c>
      <c r="K1132" s="8"/>
    </row>
    <row r="1133" spans="1:11" s="3" customFormat="1" ht="31.5" customHeight="1" x14ac:dyDescent="0.25">
      <c r="A1133" s="128"/>
      <c r="B1133" s="34" t="s">
        <v>374</v>
      </c>
      <c r="C1133" s="56">
        <v>926</v>
      </c>
      <c r="D1133" s="65" t="s">
        <v>17</v>
      </c>
      <c r="E1133" s="65" t="s">
        <v>2</v>
      </c>
      <c r="F1133" s="4" t="s">
        <v>30</v>
      </c>
      <c r="G1133" s="4"/>
      <c r="H1133" s="4"/>
      <c r="I1133" s="4"/>
      <c r="J1133" s="65"/>
      <c r="K1133" s="8">
        <f>K1134+K1138</f>
        <v>0</v>
      </c>
    </row>
    <row r="1134" spans="1:11" s="3" customFormat="1" ht="31.5" customHeight="1" x14ac:dyDescent="0.25">
      <c r="A1134" s="128"/>
      <c r="B1134" s="55" t="s">
        <v>375</v>
      </c>
      <c r="C1134" s="56">
        <v>926</v>
      </c>
      <c r="D1134" s="65" t="s">
        <v>17</v>
      </c>
      <c r="E1134" s="65" t="s">
        <v>2</v>
      </c>
      <c r="F1134" s="4" t="s">
        <v>30</v>
      </c>
      <c r="G1134" s="4" t="s">
        <v>87</v>
      </c>
      <c r="H1134" s="4"/>
      <c r="I1134" s="4"/>
      <c r="J1134" s="65"/>
      <c r="K1134" s="8">
        <f>K1135</f>
        <v>0</v>
      </c>
    </row>
    <row r="1135" spans="1:11" s="3" customFormat="1" ht="47.25" customHeight="1" x14ac:dyDescent="0.25">
      <c r="A1135" s="128"/>
      <c r="B1135" s="34" t="s">
        <v>381</v>
      </c>
      <c r="C1135" s="56">
        <v>926</v>
      </c>
      <c r="D1135" s="65" t="s">
        <v>17</v>
      </c>
      <c r="E1135" s="65" t="s">
        <v>2</v>
      </c>
      <c r="F1135" s="4" t="s">
        <v>30</v>
      </c>
      <c r="G1135" s="4" t="s">
        <v>87</v>
      </c>
      <c r="H1135" s="4" t="s">
        <v>2</v>
      </c>
      <c r="I1135" s="4"/>
      <c r="J1135" s="65"/>
      <c r="K1135" s="8">
        <f>K1136</f>
        <v>0</v>
      </c>
    </row>
    <row r="1136" spans="1:11" s="3" customFormat="1" ht="31.5" customHeight="1" x14ac:dyDescent="0.25">
      <c r="A1136" s="128"/>
      <c r="B1136" s="34" t="s">
        <v>314</v>
      </c>
      <c r="C1136" s="56">
        <v>926</v>
      </c>
      <c r="D1136" s="65" t="s">
        <v>17</v>
      </c>
      <c r="E1136" s="65" t="s">
        <v>2</v>
      </c>
      <c r="F1136" s="4" t="s">
        <v>30</v>
      </c>
      <c r="G1136" s="4" t="s">
        <v>87</v>
      </c>
      <c r="H1136" s="4" t="s">
        <v>2</v>
      </c>
      <c r="I1136" s="4" t="s">
        <v>315</v>
      </c>
      <c r="J1136" s="65"/>
      <c r="K1136" s="8">
        <f>K1137</f>
        <v>0</v>
      </c>
    </row>
    <row r="1137" spans="1:11" s="3" customFormat="1" ht="31.5" customHeight="1" x14ac:dyDescent="0.25">
      <c r="A1137" s="128"/>
      <c r="B1137" s="7" t="s">
        <v>120</v>
      </c>
      <c r="C1137" s="56">
        <v>926</v>
      </c>
      <c r="D1137" s="65" t="s">
        <v>17</v>
      </c>
      <c r="E1137" s="65" t="s">
        <v>2</v>
      </c>
      <c r="F1137" s="4" t="s">
        <v>30</v>
      </c>
      <c r="G1137" s="4" t="s">
        <v>87</v>
      </c>
      <c r="H1137" s="4" t="s">
        <v>2</v>
      </c>
      <c r="I1137" s="4" t="s">
        <v>315</v>
      </c>
      <c r="J1137" s="65" t="s">
        <v>47</v>
      </c>
      <c r="K1137" s="8"/>
    </row>
    <row r="1138" spans="1:11" s="3" customFormat="1" ht="18" customHeight="1" x14ac:dyDescent="0.25">
      <c r="A1138" s="128"/>
      <c r="B1138" s="7" t="s">
        <v>496</v>
      </c>
      <c r="C1138" s="56">
        <v>926</v>
      </c>
      <c r="D1138" s="65" t="s">
        <v>17</v>
      </c>
      <c r="E1138" s="65" t="s">
        <v>2</v>
      </c>
      <c r="F1138" s="4" t="s">
        <v>30</v>
      </c>
      <c r="G1138" s="4" t="s">
        <v>125</v>
      </c>
      <c r="H1138" s="4"/>
      <c r="I1138" s="4"/>
      <c r="J1138" s="65"/>
      <c r="K1138" s="8">
        <f>K1139</f>
        <v>0</v>
      </c>
    </row>
    <row r="1139" spans="1:11" s="3" customFormat="1" ht="18" customHeight="1" x14ac:dyDescent="0.25">
      <c r="A1139" s="128"/>
      <c r="B1139" s="7" t="s">
        <v>454</v>
      </c>
      <c r="C1139" s="56">
        <v>926</v>
      </c>
      <c r="D1139" s="65" t="s">
        <v>17</v>
      </c>
      <c r="E1139" s="65" t="s">
        <v>2</v>
      </c>
      <c r="F1139" s="4" t="s">
        <v>30</v>
      </c>
      <c r="G1139" s="4" t="s">
        <v>125</v>
      </c>
      <c r="H1139" s="4" t="s">
        <v>2</v>
      </c>
      <c r="I1139" s="4"/>
      <c r="J1139" s="65"/>
      <c r="K1139" s="8">
        <f>K1140</f>
        <v>0</v>
      </c>
    </row>
    <row r="1140" spans="1:11" s="3" customFormat="1" ht="31.5" customHeight="1" x14ac:dyDescent="0.25">
      <c r="A1140" s="128"/>
      <c r="B1140" s="7" t="s">
        <v>314</v>
      </c>
      <c r="C1140" s="56">
        <v>926</v>
      </c>
      <c r="D1140" s="65" t="s">
        <v>17</v>
      </c>
      <c r="E1140" s="65" t="s">
        <v>2</v>
      </c>
      <c r="F1140" s="4" t="s">
        <v>30</v>
      </c>
      <c r="G1140" s="4" t="s">
        <v>125</v>
      </c>
      <c r="H1140" s="4" t="s">
        <v>2</v>
      </c>
      <c r="I1140" s="4" t="s">
        <v>315</v>
      </c>
      <c r="J1140" s="65"/>
      <c r="K1140" s="8">
        <f>K1141</f>
        <v>0</v>
      </c>
    </row>
    <row r="1141" spans="1:11" s="3" customFormat="1" ht="31.5" customHeight="1" x14ac:dyDescent="0.25">
      <c r="A1141" s="128"/>
      <c r="B1141" s="7" t="s">
        <v>120</v>
      </c>
      <c r="C1141" s="56">
        <v>926</v>
      </c>
      <c r="D1141" s="65" t="s">
        <v>17</v>
      </c>
      <c r="E1141" s="65" t="s">
        <v>2</v>
      </c>
      <c r="F1141" s="4" t="s">
        <v>30</v>
      </c>
      <c r="G1141" s="4" t="s">
        <v>125</v>
      </c>
      <c r="H1141" s="4" t="s">
        <v>2</v>
      </c>
      <c r="I1141" s="4" t="s">
        <v>315</v>
      </c>
      <c r="J1141" s="65" t="s">
        <v>47</v>
      </c>
      <c r="K1141" s="8"/>
    </row>
    <row r="1142" spans="1:11" s="3" customFormat="1" ht="31.5" customHeight="1" x14ac:dyDescent="0.25">
      <c r="A1142" s="128"/>
      <c r="B1142" s="7" t="s">
        <v>278</v>
      </c>
      <c r="C1142" s="56">
        <v>926</v>
      </c>
      <c r="D1142" s="65" t="s">
        <v>17</v>
      </c>
      <c r="E1142" s="65" t="s">
        <v>2</v>
      </c>
      <c r="F1142" s="4" t="s">
        <v>68</v>
      </c>
      <c r="G1142" s="4"/>
      <c r="H1142" s="4"/>
      <c r="I1142" s="4"/>
      <c r="J1142" s="65"/>
      <c r="K1142" s="8">
        <f>K1143</f>
        <v>194</v>
      </c>
    </row>
    <row r="1143" spans="1:11" s="3" customFormat="1" ht="31.5" customHeight="1" x14ac:dyDescent="0.25">
      <c r="A1143" s="128"/>
      <c r="B1143" s="7" t="s">
        <v>330</v>
      </c>
      <c r="C1143" s="56">
        <v>926</v>
      </c>
      <c r="D1143" s="65" t="s">
        <v>17</v>
      </c>
      <c r="E1143" s="65" t="s">
        <v>2</v>
      </c>
      <c r="F1143" s="4" t="s">
        <v>68</v>
      </c>
      <c r="G1143" s="51">
        <v>2</v>
      </c>
      <c r="H1143" s="4"/>
      <c r="I1143" s="4"/>
      <c r="J1143" s="4"/>
      <c r="K1143" s="8">
        <f>K1144</f>
        <v>194</v>
      </c>
    </row>
    <row r="1144" spans="1:11" s="3" customFormat="1" ht="94.5" customHeight="1" x14ac:dyDescent="0.25">
      <c r="A1144" s="128"/>
      <c r="B1144" s="57" t="s">
        <v>505</v>
      </c>
      <c r="C1144" s="56">
        <v>926</v>
      </c>
      <c r="D1144" s="65" t="s">
        <v>17</v>
      </c>
      <c r="E1144" s="65" t="s">
        <v>2</v>
      </c>
      <c r="F1144" s="4" t="s">
        <v>68</v>
      </c>
      <c r="G1144" s="51">
        <v>2</v>
      </c>
      <c r="H1144" s="4" t="s">
        <v>2</v>
      </c>
      <c r="I1144" s="4"/>
      <c r="J1144" s="4"/>
      <c r="K1144" s="8">
        <f>K1145</f>
        <v>194</v>
      </c>
    </row>
    <row r="1145" spans="1:11" s="3" customFormat="1" ht="47.25" customHeight="1" x14ac:dyDescent="0.25">
      <c r="A1145" s="128"/>
      <c r="B1145" s="7" t="s">
        <v>508</v>
      </c>
      <c r="C1145" s="56">
        <v>926</v>
      </c>
      <c r="D1145" s="65" t="s">
        <v>17</v>
      </c>
      <c r="E1145" s="65" t="s">
        <v>2</v>
      </c>
      <c r="F1145" s="4" t="s">
        <v>68</v>
      </c>
      <c r="G1145" s="51">
        <v>2</v>
      </c>
      <c r="H1145" s="4" t="s">
        <v>2</v>
      </c>
      <c r="I1145" s="4" t="s">
        <v>152</v>
      </c>
      <c r="J1145" s="4"/>
      <c r="K1145" s="8">
        <f>K1146</f>
        <v>194</v>
      </c>
    </row>
    <row r="1146" spans="1:11" s="3" customFormat="1" ht="31.5" customHeight="1" x14ac:dyDescent="0.25">
      <c r="A1146" s="128"/>
      <c r="B1146" s="7" t="s">
        <v>120</v>
      </c>
      <c r="C1146" s="56">
        <v>926</v>
      </c>
      <c r="D1146" s="65" t="s">
        <v>17</v>
      </c>
      <c r="E1146" s="65" t="s">
        <v>2</v>
      </c>
      <c r="F1146" s="4" t="s">
        <v>68</v>
      </c>
      <c r="G1146" s="51">
        <v>2</v>
      </c>
      <c r="H1146" s="4" t="s">
        <v>2</v>
      </c>
      <c r="I1146" s="4" t="s">
        <v>152</v>
      </c>
      <c r="J1146" s="4" t="s">
        <v>47</v>
      </c>
      <c r="K1146" s="8">
        <f>60+44+40+40+10</f>
        <v>194</v>
      </c>
    </row>
    <row r="1147" spans="1:11" s="3" customFormat="1" ht="31.5" customHeight="1" x14ac:dyDescent="0.25">
      <c r="A1147" s="128"/>
      <c r="B1147" s="7" t="s">
        <v>192</v>
      </c>
      <c r="C1147" s="56">
        <v>926</v>
      </c>
      <c r="D1147" s="4" t="s">
        <v>17</v>
      </c>
      <c r="E1147" s="4" t="s">
        <v>2</v>
      </c>
      <c r="F1147" s="4" t="s">
        <v>39</v>
      </c>
      <c r="G1147" s="51"/>
      <c r="H1147" s="4"/>
      <c r="I1147" s="4"/>
      <c r="J1147" s="4"/>
      <c r="K1147" s="8">
        <f>K1153+K1148</f>
        <v>0</v>
      </c>
    </row>
    <row r="1148" spans="1:11" s="3" customFormat="1" ht="18" customHeight="1" x14ac:dyDescent="0.25">
      <c r="A1148" s="128"/>
      <c r="B1148" s="34" t="s">
        <v>160</v>
      </c>
      <c r="C1148" s="56">
        <v>926</v>
      </c>
      <c r="D1148" s="4" t="s">
        <v>17</v>
      </c>
      <c r="E1148" s="4" t="s">
        <v>2</v>
      </c>
      <c r="F1148" s="65" t="s">
        <v>39</v>
      </c>
      <c r="G1148" s="56">
        <v>2</v>
      </c>
      <c r="H1148" s="65"/>
      <c r="I1148" s="65"/>
      <c r="J1148" s="65"/>
      <c r="K1148" s="8">
        <f>K1149</f>
        <v>0</v>
      </c>
    </row>
    <row r="1149" spans="1:11" s="3" customFormat="1" ht="31.5" customHeight="1" x14ac:dyDescent="0.25">
      <c r="A1149" s="128"/>
      <c r="B1149" s="34" t="s">
        <v>191</v>
      </c>
      <c r="C1149" s="56">
        <v>926</v>
      </c>
      <c r="D1149" s="4" t="s">
        <v>17</v>
      </c>
      <c r="E1149" s="4" t="s">
        <v>2</v>
      </c>
      <c r="F1149" s="65" t="s">
        <v>39</v>
      </c>
      <c r="G1149" s="56">
        <v>2</v>
      </c>
      <c r="H1149" s="65" t="s">
        <v>4</v>
      </c>
      <c r="I1149" s="65"/>
      <c r="J1149" s="65"/>
      <c r="K1149" s="8">
        <f>K1150</f>
        <v>0</v>
      </c>
    </row>
    <row r="1150" spans="1:11" s="3" customFormat="1" ht="63" customHeight="1" x14ac:dyDescent="0.25">
      <c r="A1150" s="128"/>
      <c r="B1150" s="34" t="s">
        <v>215</v>
      </c>
      <c r="C1150" s="56">
        <v>926</v>
      </c>
      <c r="D1150" s="4" t="s">
        <v>17</v>
      </c>
      <c r="E1150" s="4" t="s">
        <v>2</v>
      </c>
      <c r="F1150" s="65" t="s">
        <v>39</v>
      </c>
      <c r="G1150" s="56">
        <v>2</v>
      </c>
      <c r="H1150" s="65" t="s">
        <v>4</v>
      </c>
      <c r="I1150" s="65" t="s">
        <v>190</v>
      </c>
      <c r="J1150" s="65"/>
      <c r="K1150" s="8">
        <f>K1151+K1152</f>
        <v>0</v>
      </c>
    </row>
    <row r="1151" spans="1:11" s="3" customFormat="1" ht="31.5" customHeight="1" x14ac:dyDescent="0.25">
      <c r="A1151" s="128"/>
      <c r="B1151" s="7" t="s">
        <v>120</v>
      </c>
      <c r="C1151" s="56">
        <v>926</v>
      </c>
      <c r="D1151" s="4" t="s">
        <v>17</v>
      </c>
      <c r="E1151" s="4" t="s">
        <v>2</v>
      </c>
      <c r="F1151" s="65" t="s">
        <v>39</v>
      </c>
      <c r="G1151" s="56">
        <v>2</v>
      </c>
      <c r="H1151" s="65" t="s">
        <v>4</v>
      </c>
      <c r="I1151" s="65" t="s">
        <v>190</v>
      </c>
      <c r="J1151" s="65" t="s">
        <v>47</v>
      </c>
      <c r="K1151" s="8"/>
    </row>
    <row r="1152" spans="1:11" s="3" customFormat="1" ht="31.5" customHeight="1" x14ac:dyDescent="0.25">
      <c r="A1152" s="128"/>
      <c r="B1152" s="37" t="s">
        <v>118</v>
      </c>
      <c r="C1152" s="56">
        <v>926</v>
      </c>
      <c r="D1152" s="4" t="s">
        <v>17</v>
      </c>
      <c r="E1152" s="4" t="s">
        <v>2</v>
      </c>
      <c r="F1152" s="65" t="s">
        <v>39</v>
      </c>
      <c r="G1152" s="56">
        <v>2</v>
      </c>
      <c r="H1152" s="65" t="s">
        <v>4</v>
      </c>
      <c r="I1152" s="65" t="s">
        <v>190</v>
      </c>
      <c r="J1152" s="65" t="s">
        <v>57</v>
      </c>
      <c r="K1152" s="8"/>
    </row>
    <row r="1153" spans="1:11" s="3" customFormat="1" ht="18" customHeight="1" x14ac:dyDescent="0.25">
      <c r="A1153" s="128"/>
      <c r="B1153" s="7" t="s">
        <v>379</v>
      </c>
      <c r="C1153" s="56">
        <v>926</v>
      </c>
      <c r="D1153" s="4" t="s">
        <v>17</v>
      </c>
      <c r="E1153" s="4" t="s">
        <v>2</v>
      </c>
      <c r="F1153" s="4" t="s">
        <v>39</v>
      </c>
      <c r="G1153" s="4" t="s">
        <v>135</v>
      </c>
      <c r="H1153" s="4"/>
      <c r="I1153" s="4"/>
      <c r="J1153" s="65"/>
      <c r="K1153" s="8">
        <f>SUM(K1154)</f>
        <v>0</v>
      </c>
    </row>
    <row r="1154" spans="1:11" s="3" customFormat="1" ht="31.5" customHeight="1" x14ac:dyDescent="0.25">
      <c r="A1154" s="128"/>
      <c r="B1154" s="7" t="s">
        <v>382</v>
      </c>
      <c r="C1154" s="56">
        <v>926</v>
      </c>
      <c r="D1154" s="4" t="s">
        <v>17</v>
      </c>
      <c r="E1154" s="4" t="s">
        <v>2</v>
      </c>
      <c r="F1154" s="4" t="s">
        <v>39</v>
      </c>
      <c r="G1154" s="4" t="s">
        <v>135</v>
      </c>
      <c r="H1154" s="4" t="s">
        <v>2</v>
      </c>
      <c r="I1154" s="4"/>
      <c r="J1154" s="65"/>
      <c r="K1154" s="8">
        <f>SUM(K1155)</f>
        <v>0</v>
      </c>
    </row>
    <row r="1155" spans="1:11" s="3" customFormat="1" ht="47.25" customHeight="1" x14ac:dyDescent="0.25">
      <c r="A1155" s="128"/>
      <c r="B1155" s="7" t="s">
        <v>383</v>
      </c>
      <c r="C1155" s="56">
        <v>926</v>
      </c>
      <c r="D1155" s="4" t="s">
        <v>17</v>
      </c>
      <c r="E1155" s="4" t="s">
        <v>2</v>
      </c>
      <c r="F1155" s="4" t="s">
        <v>39</v>
      </c>
      <c r="G1155" s="4" t="s">
        <v>135</v>
      </c>
      <c r="H1155" s="4" t="s">
        <v>2</v>
      </c>
      <c r="I1155" s="4" t="s">
        <v>147</v>
      </c>
      <c r="J1155" s="65"/>
      <c r="K1155" s="8">
        <f>SUM(K1157+K1156)</f>
        <v>0</v>
      </c>
    </row>
    <row r="1156" spans="1:11" s="3" customFormat="1" ht="37.200000000000003" customHeight="1" x14ac:dyDescent="0.25">
      <c r="A1156" s="128"/>
      <c r="B1156" s="7" t="s">
        <v>120</v>
      </c>
      <c r="C1156" s="56">
        <v>926</v>
      </c>
      <c r="D1156" s="4" t="s">
        <v>17</v>
      </c>
      <c r="E1156" s="4" t="s">
        <v>2</v>
      </c>
      <c r="F1156" s="4" t="s">
        <v>39</v>
      </c>
      <c r="G1156" s="4" t="s">
        <v>135</v>
      </c>
      <c r="H1156" s="4" t="s">
        <v>2</v>
      </c>
      <c r="I1156" s="4" t="s">
        <v>147</v>
      </c>
      <c r="J1156" s="65" t="s">
        <v>47</v>
      </c>
      <c r="K1156" s="8"/>
    </row>
    <row r="1157" spans="1:11" s="3" customFormat="1" ht="31.5" customHeight="1" x14ac:dyDescent="0.25">
      <c r="A1157" s="128"/>
      <c r="B1157" s="37" t="s">
        <v>118</v>
      </c>
      <c r="C1157" s="56">
        <v>926</v>
      </c>
      <c r="D1157" s="4" t="s">
        <v>17</v>
      </c>
      <c r="E1157" s="4" t="s">
        <v>2</v>
      </c>
      <c r="F1157" s="4" t="s">
        <v>39</v>
      </c>
      <c r="G1157" s="4" t="s">
        <v>135</v>
      </c>
      <c r="H1157" s="4" t="s">
        <v>2</v>
      </c>
      <c r="I1157" s="4" t="s">
        <v>147</v>
      </c>
      <c r="J1157" s="65" t="s">
        <v>57</v>
      </c>
      <c r="K1157" s="8"/>
    </row>
    <row r="1158" spans="1:11" s="3" customFormat="1" ht="18" customHeight="1" x14ac:dyDescent="0.25">
      <c r="A1158" s="128"/>
      <c r="B1158" s="6" t="s">
        <v>333</v>
      </c>
      <c r="C1158" s="56">
        <v>926</v>
      </c>
      <c r="D1158" s="65" t="s">
        <v>17</v>
      </c>
      <c r="E1158" s="65" t="s">
        <v>2</v>
      </c>
      <c r="F1158" s="4" t="s">
        <v>182</v>
      </c>
      <c r="G1158" s="4"/>
      <c r="H1158" s="4"/>
      <c r="I1158" s="4"/>
      <c r="J1158" s="65"/>
      <c r="K1158" s="8">
        <f>SUM(K1159)</f>
        <v>0</v>
      </c>
    </row>
    <row r="1159" spans="1:11" s="3" customFormat="1" ht="18" customHeight="1" x14ac:dyDescent="0.25">
      <c r="A1159" s="128"/>
      <c r="B1159" s="6" t="s">
        <v>334</v>
      </c>
      <c r="C1159" s="56">
        <v>926</v>
      </c>
      <c r="D1159" s="65" t="s">
        <v>17</v>
      </c>
      <c r="E1159" s="65" t="s">
        <v>2</v>
      </c>
      <c r="F1159" s="4" t="s">
        <v>182</v>
      </c>
      <c r="G1159" s="4" t="s">
        <v>87</v>
      </c>
      <c r="H1159" s="4"/>
      <c r="I1159" s="4"/>
      <c r="J1159" s="65"/>
      <c r="K1159" s="8">
        <f>SUM(K1160)</f>
        <v>0</v>
      </c>
    </row>
    <row r="1160" spans="1:11" s="3" customFormat="1" ht="47.25" customHeight="1" x14ac:dyDescent="0.25">
      <c r="A1160" s="128"/>
      <c r="B1160" s="6" t="s">
        <v>183</v>
      </c>
      <c r="C1160" s="56">
        <v>926</v>
      </c>
      <c r="D1160" s="65" t="s">
        <v>17</v>
      </c>
      <c r="E1160" s="65" t="s">
        <v>2</v>
      </c>
      <c r="F1160" s="4" t="s">
        <v>182</v>
      </c>
      <c r="G1160" s="4" t="s">
        <v>87</v>
      </c>
      <c r="H1160" s="4" t="s">
        <v>2</v>
      </c>
      <c r="I1160" s="4"/>
      <c r="J1160" s="65"/>
      <c r="K1160" s="8">
        <f>SUM(K1161+K1163)</f>
        <v>0</v>
      </c>
    </row>
    <row r="1161" spans="1:11" s="3" customFormat="1" ht="141.75" customHeight="1" x14ac:dyDescent="0.25">
      <c r="A1161" s="128"/>
      <c r="B1161" s="7" t="s">
        <v>507</v>
      </c>
      <c r="C1161" s="56">
        <v>926</v>
      </c>
      <c r="D1161" s="65" t="s">
        <v>17</v>
      </c>
      <c r="E1161" s="65" t="s">
        <v>2</v>
      </c>
      <c r="F1161" s="4" t="s">
        <v>182</v>
      </c>
      <c r="G1161" s="4" t="s">
        <v>87</v>
      </c>
      <c r="H1161" s="4" t="s">
        <v>2</v>
      </c>
      <c r="I1161" s="4" t="s">
        <v>426</v>
      </c>
      <c r="J1161" s="65"/>
      <c r="K1161" s="8">
        <f>SUM(K1162:K1162)</f>
        <v>0</v>
      </c>
    </row>
    <row r="1162" spans="1:11" s="3" customFormat="1" ht="31.5" customHeight="1" x14ac:dyDescent="0.25">
      <c r="A1162" s="128"/>
      <c r="B1162" s="37" t="s">
        <v>118</v>
      </c>
      <c r="C1162" s="56">
        <v>926</v>
      </c>
      <c r="D1162" s="65" t="s">
        <v>17</v>
      </c>
      <c r="E1162" s="65" t="s">
        <v>2</v>
      </c>
      <c r="F1162" s="4" t="s">
        <v>182</v>
      </c>
      <c r="G1162" s="4" t="s">
        <v>87</v>
      </c>
      <c r="H1162" s="4" t="s">
        <v>2</v>
      </c>
      <c r="I1162" s="4" t="s">
        <v>426</v>
      </c>
      <c r="J1162" s="65" t="s">
        <v>57</v>
      </c>
      <c r="K1162" s="8"/>
    </row>
    <row r="1163" spans="1:11" s="3" customFormat="1" ht="157.5" customHeight="1" x14ac:dyDescent="0.25">
      <c r="A1163" s="128"/>
      <c r="B1163" s="7" t="s">
        <v>613</v>
      </c>
      <c r="C1163" s="56">
        <v>926</v>
      </c>
      <c r="D1163" s="65" t="s">
        <v>17</v>
      </c>
      <c r="E1163" s="65" t="s">
        <v>2</v>
      </c>
      <c r="F1163" s="4" t="s">
        <v>182</v>
      </c>
      <c r="G1163" s="4" t="s">
        <v>87</v>
      </c>
      <c r="H1163" s="4" t="s">
        <v>2</v>
      </c>
      <c r="I1163" s="4" t="s">
        <v>612</v>
      </c>
      <c r="J1163" s="65"/>
      <c r="K1163" s="8">
        <f>K1164</f>
        <v>0</v>
      </c>
    </row>
    <row r="1164" spans="1:11" s="3" customFormat="1" ht="31.5" customHeight="1" x14ac:dyDescent="0.25">
      <c r="A1164" s="128"/>
      <c r="B1164" s="37" t="s">
        <v>118</v>
      </c>
      <c r="C1164" s="56">
        <v>926</v>
      </c>
      <c r="D1164" s="65" t="s">
        <v>17</v>
      </c>
      <c r="E1164" s="65" t="s">
        <v>2</v>
      </c>
      <c r="F1164" s="4" t="s">
        <v>182</v>
      </c>
      <c r="G1164" s="4" t="s">
        <v>87</v>
      </c>
      <c r="H1164" s="4" t="s">
        <v>2</v>
      </c>
      <c r="I1164" s="4" t="s">
        <v>612</v>
      </c>
      <c r="J1164" s="65" t="s">
        <v>57</v>
      </c>
      <c r="K1164" s="8"/>
    </row>
    <row r="1165" spans="1:11" s="3" customFormat="1" ht="18" customHeight="1" x14ac:dyDescent="0.25">
      <c r="A1165" s="128"/>
      <c r="B1165" s="7" t="s">
        <v>440</v>
      </c>
      <c r="C1165" s="56">
        <v>926</v>
      </c>
      <c r="D1165" s="65" t="s">
        <v>17</v>
      </c>
      <c r="E1165" s="65" t="s">
        <v>4</v>
      </c>
      <c r="F1165" s="4"/>
      <c r="G1165" s="4"/>
      <c r="H1165" s="4"/>
      <c r="I1165" s="4"/>
      <c r="J1165" s="65"/>
      <c r="K1165" s="8">
        <f>SUM(K1166+K1174)</f>
        <v>27455.599999999999</v>
      </c>
    </row>
    <row r="1166" spans="1:11" s="3" customFormat="1" ht="18" customHeight="1" x14ac:dyDescent="0.25">
      <c r="A1166" s="128"/>
      <c r="B1166" s="7" t="s">
        <v>441</v>
      </c>
      <c r="C1166" s="56">
        <v>926</v>
      </c>
      <c r="D1166" s="65" t="s">
        <v>17</v>
      </c>
      <c r="E1166" s="65" t="s">
        <v>4</v>
      </c>
      <c r="F1166" s="4" t="s">
        <v>6</v>
      </c>
      <c r="G1166" s="4"/>
      <c r="H1166" s="4"/>
      <c r="I1166" s="4"/>
      <c r="J1166" s="65"/>
      <c r="K1166" s="8">
        <f>SUM(K1167)</f>
        <v>27455.599999999999</v>
      </c>
    </row>
    <row r="1167" spans="1:11" s="3" customFormat="1" ht="18" customHeight="1" x14ac:dyDescent="0.25">
      <c r="A1167" s="128"/>
      <c r="B1167" s="34" t="s">
        <v>387</v>
      </c>
      <c r="C1167" s="56">
        <v>926</v>
      </c>
      <c r="D1167" s="65" t="s">
        <v>17</v>
      </c>
      <c r="E1167" s="65" t="s">
        <v>4</v>
      </c>
      <c r="F1167" s="4" t="s">
        <v>6</v>
      </c>
      <c r="G1167" s="4" t="s">
        <v>87</v>
      </c>
      <c r="H1167" s="4"/>
      <c r="I1167" s="4"/>
      <c r="J1167" s="65"/>
      <c r="K1167" s="8">
        <f>SUM(K1168+K1171)</f>
        <v>27455.599999999999</v>
      </c>
    </row>
    <row r="1168" spans="1:11" s="3" customFormat="1" ht="47.25" customHeight="1" x14ac:dyDescent="0.25">
      <c r="A1168" s="128"/>
      <c r="B1168" s="7" t="s">
        <v>442</v>
      </c>
      <c r="C1168" s="56">
        <v>926</v>
      </c>
      <c r="D1168" s="65" t="s">
        <v>17</v>
      </c>
      <c r="E1168" s="65" t="s">
        <v>4</v>
      </c>
      <c r="F1168" s="4" t="s">
        <v>6</v>
      </c>
      <c r="G1168" s="4" t="s">
        <v>87</v>
      </c>
      <c r="H1168" s="65" t="s">
        <v>4</v>
      </c>
      <c r="I1168" s="4"/>
      <c r="J1168" s="65"/>
      <c r="K1168" s="8">
        <f>SUM(K1169)</f>
        <v>27455.599999999999</v>
      </c>
    </row>
    <row r="1169" spans="1:11" s="3" customFormat="1" ht="47.25" customHeight="1" x14ac:dyDescent="0.25">
      <c r="A1169" s="128"/>
      <c r="B1169" s="7" t="s">
        <v>64</v>
      </c>
      <c r="C1169" s="56">
        <v>926</v>
      </c>
      <c r="D1169" s="65" t="s">
        <v>17</v>
      </c>
      <c r="E1169" s="65" t="s">
        <v>4</v>
      </c>
      <c r="F1169" s="4" t="s">
        <v>6</v>
      </c>
      <c r="G1169" s="4" t="s">
        <v>87</v>
      </c>
      <c r="H1169" s="65" t="s">
        <v>4</v>
      </c>
      <c r="I1169" s="4" t="s">
        <v>82</v>
      </c>
      <c r="J1169" s="65"/>
      <c r="K1169" s="8">
        <f>SUM(K1170)</f>
        <v>27455.599999999999</v>
      </c>
    </row>
    <row r="1170" spans="1:11" s="3" customFormat="1" ht="31.5" customHeight="1" x14ac:dyDescent="0.25">
      <c r="A1170" s="128"/>
      <c r="B1170" s="37" t="s">
        <v>118</v>
      </c>
      <c r="C1170" s="56">
        <v>926</v>
      </c>
      <c r="D1170" s="65" t="s">
        <v>17</v>
      </c>
      <c r="E1170" s="65" t="s">
        <v>4</v>
      </c>
      <c r="F1170" s="4" t="s">
        <v>6</v>
      </c>
      <c r="G1170" s="4" t="s">
        <v>87</v>
      </c>
      <c r="H1170" s="65" t="s">
        <v>4</v>
      </c>
      <c r="I1170" s="4" t="s">
        <v>82</v>
      </c>
      <c r="J1170" s="65" t="s">
        <v>57</v>
      </c>
      <c r="K1170" s="8">
        <v>27455.599999999999</v>
      </c>
    </row>
    <row r="1171" spans="1:11" s="3" customFormat="1" ht="157.5" customHeight="1" x14ac:dyDescent="0.25">
      <c r="A1171" s="128"/>
      <c r="B1171" s="6" t="s">
        <v>448</v>
      </c>
      <c r="C1171" s="56">
        <v>926</v>
      </c>
      <c r="D1171" s="65" t="s">
        <v>17</v>
      </c>
      <c r="E1171" s="65" t="s">
        <v>4</v>
      </c>
      <c r="F1171" s="4" t="s">
        <v>6</v>
      </c>
      <c r="G1171" s="4" t="s">
        <v>87</v>
      </c>
      <c r="H1171" s="65" t="s">
        <v>6</v>
      </c>
      <c r="I1171" s="4"/>
      <c r="J1171" s="65"/>
      <c r="K1171" s="8">
        <f>SUM(K1172)</f>
        <v>0</v>
      </c>
    </row>
    <row r="1172" spans="1:11" s="3" customFormat="1" ht="18" customHeight="1" x14ac:dyDescent="0.25">
      <c r="A1172" s="128"/>
      <c r="B1172" s="7" t="s">
        <v>449</v>
      </c>
      <c r="C1172" s="56">
        <v>926</v>
      </c>
      <c r="D1172" s="65" t="s">
        <v>17</v>
      </c>
      <c r="E1172" s="65" t="s">
        <v>4</v>
      </c>
      <c r="F1172" s="4" t="s">
        <v>6</v>
      </c>
      <c r="G1172" s="4" t="s">
        <v>87</v>
      </c>
      <c r="H1172" s="65" t="s">
        <v>6</v>
      </c>
      <c r="I1172" s="4" t="s">
        <v>181</v>
      </c>
      <c r="J1172" s="65"/>
      <c r="K1172" s="8">
        <f>SUM(K1173)</f>
        <v>0</v>
      </c>
    </row>
    <row r="1173" spans="1:11" s="3" customFormat="1" ht="31.5" customHeight="1" x14ac:dyDescent="0.25">
      <c r="A1173" s="128"/>
      <c r="B1173" s="37" t="s">
        <v>118</v>
      </c>
      <c r="C1173" s="56">
        <v>926</v>
      </c>
      <c r="D1173" s="65" t="s">
        <v>17</v>
      </c>
      <c r="E1173" s="65" t="s">
        <v>4</v>
      </c>
      <c r="F1173" s="4" t="s">
        <v>6</v>
      </c>
      <c r="G1173" s="4" t="s">
        <v>87</v>
      </c>
      <c r="H1173" s="65" t="s">
        <v>6</v>
      </c>
      <c r="I1173" s="4" t="s">
        <v>181</v>
      </c>
      <c r="J1173" s="65" t="s">
        <v>57</v>
      </c>
      <c r="K1173" s="8"/>
    </row>
    <row r="1174" spans="1:11" s="3" customFormat="1" ht="31.5" customHeight="1" x14ac:dyDescent="0.25">
      <c r="A1174" s="128"/>
      <c r="B1174" s="37" t="s">
        <v>192</v>
      </c>
      <c r="C1174" s="56">
        <v>926</v>
      </c>
      <c r="D1174" s="4" t="s">
        <v>17</v>
      </c>
      <c r="E1174" s="4" t="s">
        <v>4</v>
      </c>
      <c r="F1174" s="4" t="s">
        <v>39</v>
      </c>
      <c r="G1174" s="4"/>
      <c r="H1174" s="65"/>
      <c r="I1174" s="4"/>
      <c r="J1174" s="65"/>
      <c r="K1174" s="8">
        <f>K1175</f>
        <v>0</v>
      </c>
    </row>
    <row r="1175" spans="1:11" s="3" customFormat="1" ht="18" customHeight="1" x14ac:dyDescent="0.25">
      <c r="A1175" s="128"/>
      <c r="B1175" s="7" t="s">
        <v>379</v>
      </c>
      <c r="C1175" s="56">
        <v>926</v>
      </c>
      <c r="D1175" s="4" t="s">
        <v>17</v>
      </c>
      <c r="E1175" s="4" t="s">
        <v>4</v>
      </c>
      <c r="F1175" s="4" t="s">
        <v>39</v>
      </c>
      <c r="G1175" s="4" t="s">
        <v>135</v>
      </c>
      <c r="H1175" s="4"/>
      <c r="I1175" s="4"/>
      <c r="J1175" s="65"/>
      <c r="K1175" s="8">
        <f>SUM(K1176)</f>
        <v>0</v>
      </c>
    </row>
    <row r="1176" spans="1:11" s="3" customFormat="1" ht="33.75" customHeight="1" x14ac:dyDescent="0.25">
      <c r="A1176" s="128"/>
      <c r="B1176" s="7" t="s">
        <v>382</v>
      </c>
      <c r="C1176" s="56">
        <v>926</v>
      </c>
      <c r="D1176" s="4" t="s">
        <v>17</v>
      </c>
      <c r="E1176" s="4" t="s">
        <v>4</v>
      </c>
      <c r="F1176" s="4" t="s">
        <v>39</v>
      </c>
      <c r="G1176" s="4" t="s">
        <v>135</v>
      </c>
      <c r="H1176" s="4" t="s">
        <v>2</v>
      </c>
      <c r="I1176" s="4"/>
      <c r="J1176" s="65"/>
      <c r="K1176" s="8">
        <f>SUM(K1177)</f>
        <v>0</v>
      </c>
    </row>
    <row r="1177" spans="1:11" s="3" customFormat="1" ht="47.25" customHeight="1" x14ac:dyDescent="0.25">
      <c r="A1177" s="128"/>
      <c r="B1177" s="7" t="s">
        <v>383</v>
      </c>
      <c r="C1177" s="56">
        <v>926</v>
      </c>
      <c r="D1177" s="4" t="s">
        <v>17</v>
      </c>
      <c r="E1177" s="4" t="s">
        <v>4</v>
      </c>
      <c r="F1177" s="4" t="s">
        <v>39</v>
      </c>
      <c r="G1177" s="4" t="s">
        <v>135</v>
      </c>
      <c r="H1177" s="4" t="s">
        <v>2</v>
      </c>
      <c r="I1177" s="4" t="s">
        <v>147</v>
      </c>
      <c r="J1177" s="65"/>
      <c r="K1177" s="8">
        <f>SUM(K1178)</f>
        <v>0</v>
      </c>
    </row>
    <row r="1178" spans="1:11" s="3" customFormat="1" ht="31.5" customHeight="1" x14ac:dyDescent="0.25">
      <c r="A1178" s="128"/>
      <c r="B1178" s="37" t="s">
        <v>118</v>
      </c>
      <c r="C1178" s="56">
        <v>926</v>
      </c>
      <c r="D1178" s="4" t="s">
        <v>17</v>
      </c>
      <c r="E1178" s="4" t="s">
        <v>4</v>
      </c>
      <c r="F1178" s="4" t="s">
        <v>39</v>
      </c>
      <c r="G1178" s="4" t="s">
        <v>135</v>
      </c>
      <c r="H1178" s="4" t="s">
        <v>2</v>
      </c>
      <c r="I1178" s="4" t="s">
        <v>147</v>
      </c>
      <c r="J1178" s="65" t="s">
        <v>57</v>
      </c>
      <c r="K1178" s="8"/>
    </row>
    <row r="1179" spans="1:11" s="3" customFormat="1" ht="18" customHeight="1" x14ac:dyDescent="0.25">
      <c r="A1179" s="128"/>
      <c r="B1179" s="7" t="s">
        <v>43</v>
      </c>
      <c r="C1179" s="56">
        <v>926</v>
      </c>
      <c r="D1179" s="65" t="s">
        <v>17</v>
      </c>
      <c r="E1179" s="65" t="s">
        <v>6</v>
      </c>
      <c r="F1179" s="65"/>
      <c r="G1179" s="56"/>
      <c r="H1179" s="65"/>
      <c r="I1179" s="65"/>
      <c r="J1179" s="65"/>
      <c r="K1179" s="8">
        <f>SUM(+K1180+K1216)</f>
        <v>87207.700000000012</v>
      </c>
    </row>
    <row r="1180" spans="1:11" s="3" customFormat="1" ht="18" customHeight="1" x14ac:dyDescent="0.25">
      <c r="A1180" s="128"/>
      <c r="B1180" s="34" t="s">
        <v>386</v>
      </c>
      <c r="C1180" s="56">
        <v>926</v>
      </c>
      <c r="D1180" s="65" t="s">
        <v>17</v>
      </c>
      <c r="E1180" s="65" t="s">
        <v>6</v>
      </c>
      <c r="F1180" s="65" t="s">
        <v>6</v>
      </c>
      <c r="G1180" s="56"/>
      <c r="H1180" s="65"/>
      <c r="I1180" s="65"/>
      <c r="J1180" s="65"/>
      <c r="K1180" s="8">
        <f>SUM(K1181)</f>
        <v>85210.700000000012</v>
      </c>
    </row>
    <row r="1181" spans="1:11" s="3" customFormat="1" ht="18" customHeight="1" x14ac:dyDescent="0.25">
      <c r="A1181" s="128"/>
      <c r="B1181" s="34" t="s">
        <v>387</v>
      </c>
      <c r="C1181" s="56">
        <v>926</v>
      </c>
      <c r="D1181" s="65" t="s">
        <v>17</v>
      </c>
      <c r="E1181" s="65" t="s">
        <v>6</v>
      </c>
      <c r="F1181" s="65" t="s">
        <v>6</v>
      </c>
      <c r="G1181" s="56">
        <v>1</v>
      </c>
      <c r="H1181" s="65"/>
      <c r="I1181" s="65"/>
      <c r="J1181" s="65"/>
      <c r="K1181" s="8">
        <f>SUM(K1182+K1189+K1198+K1207+K1212)</f>
        <v>85210.700000000012</v>
      </c>
    </row>
    <row r="1182" spans="1:11" s="3" customFormat="1" ht="31.5" customHeight="1" x14ac:dyDescent="0.25">
      <c r="A1182" s="128"/>
      <c r="B1182" s="34" t="s">
        <v>492</v>
      </c>
      <c r="C1182" s="56">
        <v>926</v>
      </c>
      <c r="D1182" s="65" t="s">
        <v>17</v>
      </c>
      <c r="E1182" s="65" t="s">
        <v>6</v>
      </c>
      <c r="F1182" s="65" t="s">
        <v>6</v>
      </c>
      <c r="G1182" s="56">
        <v>1</v>
      </c>
      <c r="H1182" s="65" t="s">
        <v>2</v>
      </c>
      <c r="I1182" s="65"/>
      <c r="J1182" s="65"/>
      <c r="K1182" s="8">
        <f>SUM(K1183+K1187)</f>
        <v>9040.8000000000011</v>
      </c>
    </row>
    <row r="1183" spans="1:11" s="3" customFormat="1" ht="18" customHeight="1" x14ac:dyDescent="0.25">
      <c r="A1183" s="128"/>
      <c r="B1183" s="34" t="s">
        <v>58</v>
      </c>
      <c r="C1183" s="56">
        <v>926</v>
      </c>
      <c r="D1183" s="65" t="s">
        <v>17</v>
      </c>
      <c r="E1183" s="65" t="s">
        <v>6</v>
      </c>
      <c r="F1183" s="65" t="s">
        <v>6</v>
      </c>
      <c r="G1183" s="56">
        <v>1</v>
      </c>
      <c r="H1183" s="65" t="s">
        <v>2</v>
      </c>
      <c r="I1183" s="65" t="s">
        <v>75</v>
      </c>
      <c r="J1183" s="65"/>
      <c r="K1183" s="8">
        <f t="shared" ref="K1183" si="43">SUM(K1184:K1186)</f>
        <v>9013.1</v>
      </c>
    </row>
    <row r="1184" spans="1:11" s="3" customFormat="1" ht="51" customHeight="1" x14ac:dyDescent="0.25">
      <c r="A1184" s="128"/>
      <c r="B1184" s="7" t="s">
        <v>119</v>
      </c>
      <c r="C1184" s="56">
        <v>926</v>
      </c>
      <c r="D1184" s="65" t="s">
        <v>17</v>
      </c>
      <c r="E1184" s="65" t="s">
        <v>6</v>
      </c>
      <c r="F1184" s="65" t="s">
        <v>6</v>
      </c>
      <c r="G1184" s="56">
        <v>1</v>
      </c>
      <c r="H1184" s="65" t="s">
        <v>2</v>
      </c>
      <c r="I1184" s="65" t="s">
        <v>75</v>
      </c>
      <c r="J1184" s="65" t="s">
        <v>46</v>
      </c>
      <c r="K1184" s="8">
        <v>8561.6</v>
      </c>
    </row>
    <row r="1185" spans="1:11" s="3" customFormat="1" ht="31.5" customHeight="1" x14ac:dyDescent="0.25">
      <c r="A1185" s="128"/>
      <c r="B1185" s="7" t="s">
        <v>120</v>
      </c>
      <c r="C1185" s="56">
        <v>926</v>
      </c>
      <c r="D1185" s="65" t="s">
        <v>17</v>
      </c>
      <c r="E1185" s="65" t="s">
        <v>6</v>
      </c>
      <c r="F1185" s="65" t="s">
        <v>6</v>
      </c>
      <c r="G1185" s="56">
        <v>1</v>
      </c>
      <c r="H1185" s="65" t="s">
        <v>2</v>
      </c>
      <c r="I1185" s="65" t="s">
        <v>75</v>
      </c>
      <c r="J1185" s="65" t="s">
        <v>47</v>
      </c>
      <c r="K1185" s="8">
        <v>451.5</v>
      </c>
    </row>
    <row r="1186" spans="1:11" s="3" customFormat="1" ht="18" customHeight="1" x14ac:dyDescent="0.25">
      <c r="A1186" s="128"/>
      <c r="B1186" s="7" t="s">
        <v>48</v>
      </c>
      <c r="C1186" s="56">
        <v>926</v>
      </c>
      <c r="D1186" s="65" t="s">
        <v>17</v>
      </c>
      <c r="E1186" s="65" t="s">
        <v>6</v>
      </c>
      <c r="F1186" s="65" t="s">
        <v>6</v>
      </c>
      <c r="G1186" s="56">
        <v>1</v>
      </c>
      <c r="H1186" s="65" t="s">
        <v>2</v>
      </c>
      <c r="I1186" s="65" t="s">
        <v>75</v>
      </c>
      <c r="J1186" s="65" t="s">
        <v>49</v>
      </c>
      <c r="K1186" s="8"/>
    </row>
    <row r="1187" spans="1:11" s="3" customFormat="1" ht="18" customHeight="1" x14ac:dyDescent="0.25">
      <c r="A1187" s="128"/>
      <c r="B1187" s="7" t="s">
        <v>230</v>
      </c>
      <c r="C1187" s="56">
        <v>926</v>
      </c>
      <c r="D1187" s="65" t="s">
        <v>17</v>
      </c>
      <c r="E1187" s="4" t="s">
        <v>6</v>
      </c>
      <c r="F1187" s="4" t="s">
        <v>6</v>
      </c>
      <c r="G1187" s="51">
        <v>1</v>
      </c>
      <c r="H1187" s="4" t="s">
        <v>2</v>
      </c>
      <c r="I1187" s="4" t="s">
        <v>229</v>
      </c>
      <c r="J1187" s="4"/>
      <c r="K1187" s="8">
        <f>SUM(K1188)</f>
        <v>27.7</v>
      </c>
    </row>
    <row r="1188" spans="1:11" s="3" customFormat="1" ht="31.5" customHeight="1" x14ac:dyDescent="0.25">
      <c r="A1188" s="128"/>
      <c r="B1188" s="7" t="s">
        <v>120</v>
      </c>
      <c r="C1188" s="56">
        <v>926</v>
      </c>
      <c r="D1188" s="4" t="s">
        <v>17</v>
      </c>
      <c r="E1188" s="4" t="s">
        <v>6</v>
      </c>
      <c r="F1188" s="4" t="s">
        <v>6</v>
      </c>
      <c r="G1188" s="51">
        <v>1</v>
      </c>
      <c r="H1188" s="4" t="s">
        <v>2</v>
      </c>
      <c r="I1188" s="4" t="s">
        <v>229</v>
      </c>
      <c r="J1188" s="4" t="s">
        <v>47</v>
      </c>
      <c r="K1188" s="8">
        <v>27.7</v>
      </c>
    </row>
    <row r="1189" spans="1:11" s="3" customFormat="1" ht="31.5" customHeight="1" x14ac:dyDescent="0.25">
      <c r="A1189" s="128"/>
      <c r="B1189" s="34" t="s">
        <v>425</v>
      </c>
      <c r="C1189" s="56">
        <v>926</v>
      </c>
      <c r="D1189" s="4" t="s">
        <v>17</v>
      </c>
      <c r="E1189" s="65" t="s">
        <v>6</v>
      </c>
      <c r="F1189" s="65" t="s">
        <v>6</v>
      </c>
      <c r="G1189" s="56">
        <v>1</v>
      </c>
      <c r="H1189" s="65" t="s">
        <v>4</v>
      </c>
      <c r="I1189" s="65"/>
      <c r="J1189" s="65"/>
      <c r="K1189" s="8">
        <f>SUM(K1190+K1196+K1194)</f>
        <v>71024.400000000009</v>
      </c>
    </row>
    <row r="1190" spans="1:11" s="3" customFormat="1" ht="47.25" customHeight="1" x14ac:dyDescent="0.25">
      <c r="A1190" s="128"/>
      <c r="B1190" s="7" t="s">
        <v>64</v>
      </c>
      <c r="C1190" s="56">
        <v>926</v>
      </c>
      <c r="D1190" s="65" t="s">
        <v>17</v>
      </c>
      <c r="E1190" s="65" t="s">
        <v>6</v>
      </c>
      <c r="F1190" s="65" t="s">
        <v>6</v>
      </c>
      <c r="G1190" s="56">
        <v>1</v>
      </c>
      <c r="H1190" s="65" t="s">
        <v>4</v>
      </c>
      <c r="I1190" s="65" t="s">
        <v>82</v>
      </c>
      <c r="J1190" s="65"/>
      <c r="K1190" s="8">
        <f>SUM(K1191:K1193)</f>
        <v>70899.400000000009</v>
      </c>
    </row>
    <row r="1191" spans="1:11" s="3" customFormat="1" ht="53.25" customHeight="1" x14ac:dyDescent="0.25">
      <c r="A1191" s="128"/>
      <c r="B1191" s="7" t="s">
        <v>119</v>
      </c>
      <c r="C1191" s="56">
        <v>926</v>
      </c>
      <c r="D1191" s="65" t="s">
        <v>17</v>
      </c>
      <c r="E1191" s="65" t="s">
        <v>6</v>
      </c>
      <c r="F1191" s="65" t="s">
        <v>6</v>
      </c>
      <c r="G1191" s="56">
        <v>1</v>
      </c>
      <c r="H1191" s="65" t="s">
        <v>4</v>
      </c>
      <c r="I1191" s="65" t="s">
        <v>82</v>
      </c>
      <c r="J1191" s="65" t="s">
        <v>46</v>
      </c>
      <c r="K1191" s="8">
        <f>31350.4+34115.5-9013.1</f>
        <v>56452.800000000003</v>
      </c>
    </row>
    <row r="1192" spans="1:11" s="3" customFormat="1" ht="31.5" customHeight="1" x14ac:dyDescent="0.25">
      <c r="A1192" s="128"/>
      <c r="B1192" s="7" t="s">
        <v>120</v>
      </c>
      <c r="C1192" s="56">
        <v>926</v>
      </c>
      <c r="D1192" s="65" t="s">
        <v>17</v>
      </c>
      <c r="E1192" s="65" t="s">
        <v>6</v>
      </c>
      <c r="F1192" s="65" t="s">
        <v>6</v>
      </c>
      <c r="G1192" s="56">
        <v>1</v>
      </c>
      <c r="H1192" s="65" t="s">
        <v>4</v>
      </c>
      <c r="I1192" s="65" t="s">
        <v>82</v>
      </c>
      <c r="J1192" s="65" t="s">
        <v>47</v>
      </c>
      <c r="K1192" s="8">
        <f>4296.9+9012.9</f>
        <v>13309.8</v>
      </c>
    </row>
    <row r="1193" spans="1:11" s="3" customFormat="1" ht="19.5" customHeight="1" x14ac:dyDescent="0.25">
      <c r="A1193" s="128"/>
      <c r="B1193" s="7" t="s">
        <v>48</v>
      </c>
      <c r="C1193" s="56">
        <v>926</v>
      </c>
      <c r="D1193" s="65" t="s">
        <v>17</v>
      </c>
      <c r="E1193" s="65" t="s">
        <v>6</v>
      </c>
      <c r="F1193" s="65" t="s">
        <v>6</v>
      </c>
      <c r="G1193" s="56">
        <v>1</v>
      </c>
      <c r="H1193" s="65" t="s">
        <v>4</v>
      </c>
      <c r="I1193" s="65" t="s">
        <v>82</v>
      </c>
      <c r="J1193" s="65" t="s">
        <v>49</v>
      </c>
      <c r="K1193" s="8">
        <v>1136.8</v>
      </c>
    </row>
    <row r="1194" spans="1:11" s="3" customFormat="1" ht="19.5" customHeight="1" x14ac:dyDescent="0.25">
      <c r="A1194" s="128"/>
      <c r="B1194" s="7" t="s">
        <v>449</v>
      </c>
      <c r="C1194" s="56">
        <v>926</v>
      </c>
      <c r="D1194" s="65" t="s">
        <v>17</v>
      </c>
      <c r="E1194" s="65" t="s">
        <v>6</v>
      </c>
      <c r="F1194" s="65" t="s">
        <v>6</v>
      </c>
      <c r="G1194" s="56">
        <v>1</v>
      </c>
      <c r="H1194" s="65" t="s">
        <v>4</v>
      </c>
      <c r="I1194" s="65" t="s">
        <v>181</v>
      </c>
      <c r="J1194" s="65"/>
      <c r="K1194" s="8">
        <f>K1195</f>
        <v>125</v>
      </c>
    </row>
    <row r="1195" spans="1:11" s="3" customFormat="1" ht="19.5" customHeight="1" x14ac:dyDescent="0.25">
      <c r="A1195" s="128"/>
      <c r="B1195" s="7" t="s">
        <v>120</v>
      </c>
      <c r="C1195" s="56">
        <v>926</v>
      </c>
      <c r="D1195" s="65" t="s">
        <v>17</v>
      </c>
      <c r="E1195" s="65" t="s">
        <v>6</v>
      </c>
      <c r="F1195" s="65" t="s">
        <v>6</v>
      </c>
      <c r="G1195" s="56">
        <v>1</v>
      </c>
      <c r="H1195" s="65" t="s">
        <v>4</v>
      </c>
      <c r="I1195" s="65" t="s">
        <v>181</v>
      </c>
      <c r="J1195" s="65" t="s">
        <v>47</v>
      </c>
      <c r="K1195" s="8">
        <v>125</v>
      </c>
    </row>
    <row r="1196" spans="1:11" s="3" customFormat="1" ht="96" customHeight="1" x14ac:dyDescent="0.25">
      <c r="A1196" s="128"/>
      <c r="B1196" s="54" t="s">
        <v>195</v>
      </c>
      <c r="C1196" s="56">
        <v>926</v>
      </c>
      <c r="D1196" s="65" t="s">
        <v>17</v>
      </c>
      <c r="E1196" s="65" t="s">
        <v>6</v>
      </c>
      <c r="F1196" s="4" t="s">
        <v>6</v>
      </c>
      <c r="G1196" s="56">
        <v>1</v>
      </c>
      <c r="H1196" s="65" t="s">
        <v>4</v>
      </c>
      <c r="I1196" s="65" t="s">
        <v>104</v>
      </c>
      <c r="J1196" s="65"/>
      <c r="K1196" s="8">
        <f t="shared" ref="K1196" si="44">SUM(K1197)</f>
        <v>0</v>
      </c>
    </row>
    <row r="1197" spans="1:11" s="3" customFormat="1" ht="31.5" customHeight="1" x14ac:dyDescent="0.25">
      <c r="A1197" s="128"/>
      <c r="B1197" s="7" t="s">
        <v>120</v>
      </c>
      <c r="C1197" s="56">
        <v>926</v>
      </c>
      <c r="D1197" s="65" t="s">
        <v>17</v>
      </c>
      <c r="E1197" s="65" t="s">
        <v>6</v>
      </c>
      <c r="F1197" s="4" t="s">
        <v>6</v>
      </c>
      <c r="G1197" s="56">
        <v>1</v>
      </c>
      <c r="H1197" s="65" t="s">
        <v>4</v>
      </c>
      <c r="I1197" s="65" t="s">
        <v>104</v>
      </c>
      <c r="J1197" s="65" t="s">
        <v>47</v>
      </c>
      <c r="K1197" s="8"/>
    </row>
    <row r="1198" spans="1:11" s="3" customFormat="1" ht="78.75" customHeight="1" x14ac:dyDescent="0.25">
      <c r="A1198" s="128"/>
      <c r="B1198" s="7" t="s">
        <v>447</v>
      </c>
      <c r="C1198" s="56">
        <v>926</v>
      </c>
      <c r="D1198" s="65" t="s">
        <v>17</v>
      </c>
      <c r="E1198" s="65" t="s">
        <v>6</v>
      </c>
      <c r="F1198" s="4" t="s">
        <v>6</v>
      </c>
      <c r="G1198" s="56">
        <v>1</v>
      </c>
      <c r="H1198" s="65" t="s">
        <v>5</v>
      </c>
      <c r="I1198" s="65"/>
      <c r="J1198" s="65"/>
      <c r="K1198" s="8">
        <f>SUM(K1205+K1199+K1201)</f>
        <v>2045.5</v>
      </c>
    </row>
    <row r="1199" spans="1:11" s="3" customFormat="1" ht="18" customHeight="1" x14ac:dyDescent="0.25">
      <c r="A1199" s="128"/>
      <c r="B1199" s="34" t="s">
        <v>298</v>
      </c>
      <c r="C1199" s="56">
        <v>926</v>
      </c>
      <c r="D1199" s="65" t="s">
        <v>17</v>
      </c>
      <c r="E1199" s="65" t="s">
        <v>6</v>
      </c>
      <c r="F1199" s="4" t="s">
        <v>6</v>
      </c>
      <c r="G1199" s="56">
        <v>1</v>
      </c>
      <c r="H1199" s="65" t="s">
        <v>5</v>
      </c>
      <c r="I1199" s="65" t="s">
        <v>299</v>
      </c>
      <c r="J1199" s="65"/>
      <c r="K1199" s="8">
        <f>SUM(K1200)</f>
        <v>176.5</v>
      </c>
    </row>
    <row r="1200" spans="1:11" s="3" customFormat="1" ht="50.25" customHeight="1" x14ac:dyDescent="0.25">
      <c r="A1200" s="128"/>
      <c r="B1200" s="7" t="s">
        <v>119</v>
      </c>
      <c r="C1200" s="56">
        <v>926</v>
      </c>
      <c r="D1200" s="65" t="s">
        <v>17</v>
      </c>
      <c r="E1200" s="65" t="s">
        <v>6</v>
      </c>
      <c r="F1200" s="4" t="s">
        <v>6</v>
      </c>
      <c r="G1200" s="56">
        <v>1</v>
      </c>
      <c r="H1200" s="65" t="s">
        <v>5</v>
      </c>
      <c r="I1200" s="65" t="s">
        <v>299</v>
      </c>
      <c r="J1200" s="65" t="s">
        <v>46</v>
      </c>
      <c r="K1200" s="8">
        <v>176.5</v>
      </c>
    </row>
    <row r="1201" spans="1:11" s="3" customFormat="1" ht="24" customHeight="1" x14ac:dyDescent="0.25">
      <c r="A1201" s="128"/>
      <c r="B1201" s="7" t="s">
        <v>449</v>
      </c>
      <c r="C1201" s="56">
        <v>926</v>
      </c>
      <c r="D1201" s="65" t="s">
        <v>17</v>
      </c>
      <c r="E1201" s="65" t="s">
        <v>6</v>
      </c>
      <c r="F1201" s="4" t="s">
        <v>6</v>
      </c>
      <c r="G1201" s="56">
        <v>1</v>
      </c>
      <c r="H1201" s="65" t="s">
        <v>5</v>
      </c>
      <c r="I1201" s="65" t="s">
        <v>181</v>
      </c>
      <c r="J1201" s="65"/>
      <c r="K1201" s="8">
        <f>SUM(K1202:K1204)</f>
        <v>869</v>
      </c>
    </row>
    <row r="1202" spans="1:11" s="3" customFormat="1" ht="31.5" customHeight="1" x14ac:dyDescent="0.25">
      <c r="A1202" s="128"/>
      <c r="B1202" s="7" t="s">
        <v>120</v>
      </c>
      <c r="C1202" s="56">
        <v>926</v>
      </c>
      <c r="D1202" s="65" t="s">
        <v>17</v>
      </c>
      <c r="E1202" s="65" t="s">
        <v>6</v>
      </c>
      <c r="F1202" s="4" t="s">
        <v>6</v>
      </c>
      <c r="G1202" s="56">
        <v>1</v>
      </c>
      <c r="H1202" s="65" t="s">
        <v>5</v>
      </c>
      <c r="I1202" s="65" t="s">
        <v>181</v>
      </c>
      <c r="J1202" s="65" t="s">
        <v>47</v>
      </c>
      <c r="K1202" s="8">
        <v>869</v>
      </c>
    </row>
    <row r="1203" spans="1:11" s="3" customFormat="1" ht="18" customHeight="1" x14ac:dyDescent="0.25">
      <c r="A1203" s="128"/>
      <c r="B1203" s="7" t="s">
        <v>53</v>
      </c>
      <c r="C1203" s="56">
        <v>926</v>
      </c>
      <c r="D1203" s="65" t="s">
        <v>17</v>
      </c>
      <c r="E1203" s="65" t="s">
        <v>6</v>
      </c>
      <c r="F1203" s="4" t="s">
        <v>6</v>
      </c>
      <c r="G1203" s="56">
        <v>1</v>
      </c>
      <c r="H1203" s="65" t="s">
        <v>5</v>
      </c>
      <c r="I1203" s="65" t="s">
        <v>181</v>
      </c>
      <c r="J1203" s="65" t="s">
        <v>54</v>
      </c>
      <c r="K1203" s="8"/>
    </row>
    <row r="1204" spans="1:11" s="3" customFormat="1" ht="31.5" customHeight="1" x14ac:dyDescent="0.25">
      <c r="A1204" s="128"/>
      <c r="B1204" s="37" t="s">
        <v>118</v>
      </c>
      <c r="C1204" s="56">
        <v>926</v>
      </c>
      <c r="D1204" s="65" t="s">
        <v>17</v>
      </c>
      <c r="E1204" s="65" t="s">
        <v>6</v>
      </c>
      <c r="F1204" s="4" t="s">
        <v>6</v>
      </c>
      <c r="G1204" s="56">
        <v>1</v>
      </c>
      <c r="H1204" s="65" t="s">
        <v>5</v>
      </c>
      <c r="I1204" s="65" t="s">
        <v>181</v>
      </c>
      <c r="J1204" s="65" t="s">
        <v>57</v>
      </c>
      <c r="K1204" s="8"/>
    </row>
    <row r="1205" spans="1:11" s="3" customFormat="1" ht="47.25" customHeight="1" x14ac:dyDescent="0.25">
      <c r="A1205" s="128"/>
      <c r="B1205" s="52" t="s">
        <v>165</v>
      </c>
      <c r="C1205" s="56">
        <v>926</v>
      </c>
      <c r="D1205" s="65" t="s">
        <v>17</v>
      </c>
      <c r="E1205" s="65" t="s">
        <v>6</v>
      </c>
      <c r="F1205" s="4" t="s">
        <v>6</v>
      </c>
      <c r="G1205" s="56">
        <v>1</v>
      </c>
      <c r="H1205" s="65" t="s">
        <v>5</v>
      </c>
      <c r="I1205" s="65" t="s">
        <v>140</v>
      </c>
      <c r="J1205" s="65"/>
      <c r="K1205" s="8">
        <f>SUM(K1206)</f>
        <v>1000</v>
      </c>
    </row>
    <row r="1206" spans="1:11" s="3" customFormat="1" ht="51.75" customHeight="1" x14ac:dyDescent="0.25">
      <c r="A1206" s="128"/>
      <c r="B1206" s="7" t="s">
        <v>119</v>
      </c>
      <c r="C1206" s="56">
        <v>926</v>
      </c>
      <c r="D1206" s="65" t="s">
        <v>17</v>
      </c>
      <c r="E1206" s="65" t="s">
        <v>6</v>
      </c>
      <c r="F1206" s="4" t="s">
        <v>6</v>
      </c>
      <c r="G1206" s="56">
        <v>1</v>
      </c>
      <c r="H1206" s="65" t="s">
        <v>5</v>
      </c>
      <c r="I1206" s="65" t="s">
        <v>140</v>
      </c>
      <c r="J1206" s="65" t="s">
        <v>46</v>
      </c>
      <c r="K1206" s="8">
        <v>1000</v>
      </c>
    </row>
    <row r="1207" spans="1:11" s="3" customFormat="1" ht="146.25" customHeight="1" x14ac:dyDescent="0.25">
      <c r="A1207" s="128"/>
      <c r="B1207" s="6" t="s">
        <v>448</v>
      </c>
      <c r="C1207" s="56">
        <v>926</v>
      </c>
      <c r="D1207" s="65" t="s">
        <v>17</v>
      </c>
      <c r="E1207" s="65" t="s">
        <v>6</v>
      </c>
      <c r="F1207" s="4" t="s">
        <v>6</v>
      </c>
      <c r="G1207" s="56">
        <v>1</v>
      </c>
      <c r="H1207" s="65" t="s">
        <v>6</v>
      </c>
      <c r="I1207" s="65"/>
      <c r="J1207" s="65"/>
      <c r="K1207" s="8">
        <f>SUM(K1208)</f>
        <v>2000</v>
      </c>
    </row>
    <row r="1208" spans="1:11" s="3" customFormat="1" ht="24" customHeight="1" x14ac:dyDescent="0.25">
      <c r="A1208" s="128"/>
      <c r="B1208" s="7" t="s">
        <v>449</v>
      </c>
      <c r="C1208" s="56">
        <v>926</v>
      </c>
      <c r="D1208" s="65" t="s">
        <v>17</v>
      </c>
      <c r="E1208" s="65" t="s">
        <v>6</v>
      </c>
      <c r="F1208" s="4" t="s">
        <v>6</v>
      </c>
      <c r="G1208" s="56">
        <v>1</v>
      </c>
      <c r="H1208" s="65" t="s">
        <v>6</v>
      </c>
      <c r="I1208" s="65" t="s">
        <v>181</v>
      </c>
      <c r="J1208" s="65"/>
      <c r="K1208" s="8">
        <f>SUM(K1209:K1211)</f>
        <v>2000</v>
      </c>
    </row>
    <row r="1209" spans="1:11" s="3" customFormat="1" ht="31.5" customHeight="1" x14ac:dyDescent="0.25">
      <c r="A1209" s="128"/>
      <c r="B1209" s="7" t="s">
        <v>120</v>
      </c>
      <c r="C1209" s="56">
        <v>926</v>
      </c>
      <c r="D1209" s="65" t="s">
        <v>17</v>
      </c>
      <c r="E1209" s="65" t="s">
        <v>6</v>
      </c>
      <c r="F1209" s="4" t="s">
        <v>6</v>
      </c>
      <c r="G1209" s="56">
        <v>1</v>
      </c>
      <c r="H1209" s="65" t="s">
        <v>6</v>
      </c>
      <c r="I1209" s="65" t="s">
        <v>181</v>
      </c>
      <c r="J1209" s="65" t="s">
        <v>47</v>
      </c>
      <c r="K1209" s="8">
        <v>2000</v>
      </c>
    </row>
    <row r="1210" spans="1:11" s="3" customFormat="1" ht="18" customHeight="1" x14ac:dyDescent="0.25">
      <c r="A1210" s="128"/>
      <c r="B1210" s="7" t="s">
        <v>53</v>
      </c>
      <c r="C1210" s="56">
        <v>926</v>
      </c>
      <c r="D1210" s="65" t="s">
        <v>17</v>
      </c>
      <c r="E1210" s="65" t="s">
        <v>6</v>
      </c>
      <c r="F1210" s="4" t="s">
        <v>6</v>
      </c>
      <c r="G1210" s="56">
        <v>1</v>
      </c>
      <c r="H1210" s="65" t="s">
        <v>6</v>
      </c>
      <c r="I1210" s="65" t="s">
        <v>181</v>
      </c>
      <c r="J1210" s="65" t="s">
        <v>54</v>
      </c>
      <c r="K1210" s="8"/>
    </row>
    <row r="1211" spans="1:11" s="3" customFormat="1" ht="31.5" customHeight="1" x14ac:dyDescent="0.25">
      <c r="A1211" s="128"/>
      <c r="B1211" s="37" t="s">
        <v>118</v>
      </c>
      <c r="C1211" s="56">
        <v>926</v>
      </c>
      <c r="D1211" s="65" t="s">
        <v>17</v>
      </c>
      <c r="E1211" s="65" t="s">
        <v>6</v>
      </c>
      <c r="F1211" s="4" t="s">
        <v>6</v>
      </c>
      <c r="G1211" s="56">
        <v>1</v>
      </c>
      <c r="H1211" s="65" t="s">
        <v>6</v>
      </c>
      <c r="I1211" s="65" t="s">
        <v>181</v>
      </c>
      <c r="J1211" s="65" t="s">
        <v>57</v>
      </c>
      <c r="K1211" s="8"/>
    </row>
    <row r="1212" spans="1:11" s="3" customFormat="1" ht="31.5" customHeight="1" x14ac:dyDescent="0.25">
      <c r="A1212" s="128"/>
      <c r="B1212" s="34" t="s">
        <v>429</v>
      </c>
      <c r="C1212" s="56">
        <v>926</v>
      </c>
      <c r="D1212" s="65" t="s">
        <v>17</v>
      </c>
      <c r="E1212" s="65" t="s">
        <v>6</v>
      </c>
      <c r="F1212" s="4" t="s">
        <v>6</v>
      </c>
      <c r="G1212" s="56">
        <v>1</v>
      </c>
      <c r="H1212" s="65" t="s">
        <v>7</v>
      </c>
      <c r="I1212" s="65"/>
      <c r="J1212" s="65"/>
      <c r="K1212" s="8">
        <f>SUM(K1213)</f>
        <v>1100</v>
      </c>
    </row>
    <row r="1213" spans="1:11" s="3" customFormat="1" ht="18" customHeight="1" x14ac:dyDescent="0.25">
      <c r="A1213" s="128"/>
      <c r="B1213" s="7" t="s">
        <v>449</v>
      </c>
      <c r="C1213" s="56">
        <v>926</v>
      </c>
      <c r="D1213" s="65" t="s">
        <v>17</v>
      </c>
      <c r="E1213" s="65" t="s">
        <v>6</v>
      </c>
      <c r="F1213" s="4" t="s">
        <v>6</v>
      </c>
      <c r="G1213" s="56">
        <v>1</v>
      </c>
      <c r="H1213" s="65" t="s">
        <v>7</v>
      </c>
      <c r="I1213" s="65" t="s">
        <v>181</v>
      </c>
      <c r="J1213" s="65"/>
      <c r="K1213" s="8">
        <f>SUM(K1214+K1215)</f>
        <v>1100</v>
      </c>
    </row>
    <row r="1214" spans="1:11" s="3" customFormat="1" ht="31.5" customHeight="1" x14ac:dyDescent="0.25">
      <c r="A1214" s="128"/>
      <c r="B1214" s="7" t="s">
        <v>120</v>
      </c>
      <c r="C1214" s="56">
        <v>926</v>
      </c>
      <c r="D1214" s="65" t="s">
        <v>17</v>
      </c>
      <c r="E1214" s="65" t="s">
        <v>6</v>
      </c>
      <c r="F1214" s="4" t="s">
        <v>6</v>
      </c>
      <c r="G1214" s="56">
        <v>1</v>
      </c>
      <c r="H1214" s="65" t="s">
        <v>7</v>
      </c>
      <c r="I1214" s="65" t="s">
        <v>181</v>
      </c>
      <c r="J1214" s="65" t="s">
        <v>47</v>
      </c>
      <c r="K1214" s="8">
        <v>1100</v>
      </c>
    </row>
    <row r="1215" spans="1:11" s="3" customFormat="1" ht="31.5" customHeight="1" x14ac:dyDescent="0.25">
      <c r="A1215" s="128"/>
      <c r="B1215" s="37" t="s">
        <v>118</v>
      </c>
      <c r="C1215" s="56">
        <v>926</v>
      </c>
      <c r="D1215" s="65" t="s">
        <v>17</v>
      </c>
      <c r="E1215" s="65" t="s">
        <v>6</v>
      </c>
      <c r="F1215" s="4" t="s">
        <v>6</v>
      </c>
      <c r="G1215" s="56">
        <v>1</v>
      </c>
      <c r="H1215" s="65" t="s">
        <v>7</v>
      </c>
      <c r="I1215" s="65" t="s">
        <v>181</v>
      </c>
      <c r="J1215" s="65" t="s">
        <v>57</v>
      </c>
      <c r="K1215" s="8">
        <v>0</v>
      </c>
    </row>
    <row r="1216" spans="1:11" s="3" customFormat="1" ht="31.5" customHeight="1" x14ac:dyDescent="0.25">
      <c r="A1216" s="128"/>
      <c r="B1216" s="7" t="s">
        <v>278</v>
      </c>
      <c r="C1216" s="56">
        <v>926</v>
      </c>
      <c r="D1216" s="65" t="s">
        <v>17</v>
      </c>
      <c r="E1216" s="65" t="s">
        <v>6</v>
      </c>
      <c r="F1216" s="4" t="s">
        <v>68</v>
      </c>
      <c r="G1216" s="56"/>
      <c r="H1216" s="65"/>
      <c r="I1216" s="65"/>
      <c r="J1216" s="65"/>
      <c r="K1216" s="8">
        <f>K1221+K1217</f>
        <v>1997</v>
      </c>
    </row>
    <row r="1217" spans="1:11" s="3" customFormat="1" ht="47.25" customHeight="1" x14ac:dyDescent="0.25">
      <c r="A1217" s="128"/>
      <c r="B1217" s="7" t="s">
        <v>327</v>
      </c>
      <c r="C1217" s="56">
        <v>926</v>
      </c>
      <c r="D1217" s="65" t="s">
        <v>17</v>
      </c>
      <c r="E1217" s="65" t="s">
        <v>6</v>
      </c>
      <c r="F1217" s="4" t="s">
        <v>68</v>
      </c>
      <c r="G1217" s="4" t="s">
        <v>87</v>
      </c>
      <c r="H1217" s="4"/>
      <c r="I1217" s="4"/>
      <c r="J1217" s="4"/>
      <c r="K1217" s="8">
        <f>K1218</f>
        <v>1361</v>
      </c>
    </row>
    <row r="1218" spans="1:11" s="3" customFormat="1" ht="47.25" customHeight="1" x14ac:dyDescent="0.25">
      <c r="A1218" s="128"/>
      <c r="B1218" s="7" t="s">
        <v>328</v>
      </c>
      <c r="C1218" s="56">
        <v>926</v>
      </c>
      <c r="D1218" s="65" t="s">
        <v>17</v>
      </c>
      <c r="E1218" s="65" t="s">
        <v>6</v>
      </c>
      <c r="F1218" s="4" t="s">
        <v>68</v>
      </c>
      <c r="G1218" s="4" t="s">
        <v>87</v>
      </c>
      <c r="H1218" s="4" t="s">
        <v>2</v>
      </c>
      <c r="I1218" s="4"/>
      <c r="J1218" s="4"/>
      <c r="K1218" s="8">
        <f>K1219</f>
        <v>1361</v>
      </c>
    </row>
    <row r="1219" spans="1:11" s="3" customFormat="1" ht="78.75" customHeight="1" x14ac:dyDescent="0.25">
      <c r="A1219" s="128"/>
      <c r="B1219" s="7" t="s">
        <v>329</v>
      </c>
      <c r="C1219" s="56">
        <v>926</v>
      </c>
      <c r="D1219" s="65" t="s">
        <v>17</v>
      </c>
      <c r="E1219" s="65" t="s">
        <v>6</v>
      </c>
      <c r="F1219" s="4" t="s">
        <v>68</v>
      </c>
      <c r="G1219" s="4" t="s">
        <v>87</v>
      </c>
      <c r="H1219" s="4" t="s">
        <v>2</v>
      </c>
      <c r="I1219" s="4" t="s">
        <v>277</v>
      </c>
      <c r="J1219" s="4"/>
      <c r="K1219" s="8">
        <f>K1220</f>
        <v>1361</v>
      </c>
    </row>
    <row r="1220" spans="1:11" s="3" customFormat="1" ht="31.5" customHeight="1" x14ac:dyDescent="0.25">
      <c r="A1220" s="128"/>
      <c r="B1220" s="7" t="s">
        <v>120</v>
      </c>
      <c r="C1220" s="56">
        <v>926</v>
      </c>
      <c r="D1220" s="65" t="s">
        <v>17</v>
      </c>
      <c r="E1220" s="65" t="s">
        <v>6</v>
      </c>
      <c r="F1220" s="4" t="s">
        <v>68</v>
      </c>
      <c r="G1220" s="4" t="s">
        <v>87</v>
      </c>
      <c r="H1220" s="4" t="s">
        <v>2</v>
      </c>
      <c r="I1220" s="4" t="s">
        <v>277</v>
      </c>
      <c r="J1220" s="4" t="s">
        <v>47</v>
      </c>
      <c r="K1220" s="8">
        <f>451+265+120+85+100+300+40</f>
        <v>1361</v>
      </c>
    </row>
    <row r="1221" spans="1:11" s="3" customFormat="1" ht="31.5" customHeight="1" x14ac:dyDescent="0.25">
      <c r="A1221" s="128"/>
      <c r="B1221" s="7" t="s">
        <v>330</v>
      </c>
      <c r="C1221" s="56">
        <v>926</v>
      </c>
      <c r="D1221" s="65" t="s">
        <v>17</v>
      </c>
      <c r="E1221" s="65" t="s">
        <v>6</v>
      </c>
      <c r="F1221" s="4" t="s">
        <v>68</v>
      </c>
      <c r="G1221" s="51">
        <v>2</v>
      </c>
      <c r="H1221" s="4"/>
      <c r="I1221" s="4"/>
      <c r="J1221" s="4"/>
      <c r="K1221" s="8">
        <f>K1222</f>
        <v>636</v>
      </c>
    </row>
    <row r="1222" spans="1:11" s="3" customFormat="1" ht="80.25" customHeight="1" x14ac:dyDescent="0.25">
      <c r="A1222" s="128"/>
      <c r="B1222" s="57" t="s">
        <v>505</v>
      </c>
      <c r="C1222" s="56">
        <v>926</v>
      </c>
      <c r="D1222" s="65" t="s">
        <v>17</v>
      </c>
      <c r="E1222" s="65" t="s">
        <v>6</v>
      </c>
      <c r="F1222" s="4" t="s">
        <v>68</v>
      </c>
      <c r="G1222" s="51">
        <v>2</v>
      </c>
      <c r="H1222" s="4" t="s">
        <v>2</v>
      </c>
      <c r="I1222" s="4"/>
      <c r="J1222" s="4"/>
      <c r="K1222" s="8">
        <f>K1223</f>
        <v>636</v>
      </c>
    </row>
    <row r="1223" spans="1:11" s="3" customFormat="1" ht="47.25" customHeight="1" x14ac:dyDescent="0.25">
      <c r="A1223" s="128"/>
      <c r="B1223" s="7" t="s">
        <v>508</v>
      </c>
      <c r="C1223" s="56">
        <v>926</v>
      </c>
      <c r="D1223" s="65" t="s">
        <v>17</v>
      </c>
      <c r="E1223" s="65" t="s">
        <v>6</v>
      </c>
      <c r="F1223" s="4" t="s">
        <v>68</v>
      </c>
      <c r="G1223" s="51">
        <v>2</v>
      </c>
      <c r="H1223" s="4" t="s">
        <v>2</v>
      </c>
      <c r="I1223" s="4" t="s">
        <v>152</v>
      </c>
      <c r="J1223" s="4"/>
      <c r="K1223" s="8">
        <f>K1224</f>
        <v>636</v>
      </c>
    </row>
    <row r="1224" spans="1:11" s="3" customFormat="1" ht="36" customHeight="1" x14ac:dyDescent="0.25">
      <c r="A1224" s="128"/>
      <c r="B1224" s="7" t="s">
        <v>120</v>
      </c>
      <c r="C1224" s="56">
        <v>926</v>
      </c>
      <c r="D1224" s="65" t="s">
        <v>17</v>
      </c>
      <c r="E1224" s="65" t="s">
        <v>6</v>
      </c>
      <c r="F1224" s="4" t="s">
        <v>68</v>
      </c>
      <c r="G1224" s="51">
        <v>2</v>
      </c>
      <c r="H1224" s="4" t="s">
        <v>2</v>
      </c>
      <c r="I1224" s="4" t="s">
        <v>152</v>
      </c>
      <c r="J1224" s="4" t="s">
        <v>47</v>
      </c>
      <c r="K1224" s="8">
        <f>85+200+201+120+30</f>
        <v>636</v>
      </c>
    </row>
    <row r="1225" spans="1:11" s="3" customFormat="1" ht="34.5" customHeight="1" x14ac:dyDescent="0.25">
      <c r="A1225" s="128">
        <v>11</v>
      </c>
      <c r="B1225" s="58" t="s">
        <v>468</v>
      </c>
      <c r="C1225" s="56">
        <v>929</v>
      </c>
      <c r="D1225" s="65"/>
      <c r="E1225" s="4"/>
      <c r="F1225" s="4"/>
      <c r="G1225" s="4"/>
      <c r="H1225" s="4"/>
      <c r="I1225" s="4"/>
      <c r="J1225" s="4"/>
      <c r="K1225" s="8">
        <f>SUM(K1241+K1226+K1234)</f>
        <v>236545.5</v>
      </c>
    </row>
    <row r="1226" spans="1:11" s="3" customFormat="1" ht="18" customHeight="1" x14ac:dyDescent="0.25">
      <c r="A1226" s="128"/>
      <c r="B1226" s="7" t="s">
        <v>14</v>
      </c>
      <c r="C1226" s="56">
        <v>929</v>
      </c>
      <c r="D1226" s="4" t="s">
        <v>5</v>
      </c>
      <c r="E1226" s="65"/>
      <c r="F1226" s="65"/>
      <c r="G1226" s="56"/>
      <c r="H1226" s="65"/>
      <c r="I1226" s="65"/>
      <c r="J1226" s="65"/>
      <c r="K1226" s="8">
        <f>SUM(K1227)</f>
        <v>210.5</v>
      </c>
    </row>
    <row r="1227" spans="1:11" s="3" customFormat="1" ht="31.5" customHeight="1" x14ac:dyDescent="0.25">
      <c r="A1227" s="128"/>
      <c r="B1227" s="7" t="s">
        <v>126</v>
      </c>
      <c r="C1227" s="56">
        <v>929</v>
      </c>
      <c r="D1227" s="65" t="s">
        <v>5</v>
      </c>
      <c r="E1227" s="65" t="s">
        <v>10</v>
      </c>
      <c r="F1227" s="65"/>
      <c r="G1227" s="56"/>
      <c r="H1227" s="65"/>
      <c r="I1227" s="65"/>
      <c r="J1227" s="65"/>
      <c r="K1227" s="8">
        <f>K1228</f>
        <v>210.5</v>
      </c>
    </row>
    <row r="1228" spans="1:11" s="3" customFormat="1" ht="18" customHeight="1" x14ac:dyDescent="0.25">
      <c r="A1228" s="128"/>
      <c r="B1228" s="7" t="s">
        <v>343</v>
      </c>
      <c r="C1228" s="56">
        <v>929</v>
      </c>
      <c r="D1228" s="65" t="s">
        <v>5</v>
      </c>
      <c r="E1228" s="65" t="s">
        <v>10</v>
      </c>
      <c r="F1228" s="65" t="s">
        <v>80</v>
      </c>
      <c r="G1228" s="56"/>
      <c r="H1228" s="65"/>
      <c r="I1228" s="65"/>
      <c r="J1228" s="65"/>
      <c r="K1228" s="8">
        <f>K1229</f>
        <v>210.5</v>
      </c>
    </row>
    <row r="1229" spans="1:11" s="3" customFormat="1" ht="47.25" customHeight="1" x14ac:dyDescent="0.25">
      <c r="A1229" s="128"/>
      <c r="B1229" s="34" t="s">
        <v>344</v>
      </c>
      <c r="C1229" s="56">
        <v>929</v>
      </c>
      <c r="D1229" s="65" t="s">
        <v>5</v>
      </c>
      <c r="E1229" s="65" t="s">
        <v>10</v>
      </c>
      <c r="F1229" s="65" t="s">
        <v>80</v>
      </c>
      <c r="G1229" s="56">
        <v>2</v>
      </c>
      <c r="H1229" s="65"/>
      <c r="I1229" s="65"/>
      <c r="J1229" s="65"/>
      <c r="K1229" s="8">
        <f>K1230</f>
        <v>210.5</v>
      </c>
    </row>
    <row r="1230" spans="1:11" s="3" customFormat="1" ht="35.25" customHeight="1" x14ac:dyDescent="0.25">
      <c r="A1230" s="128"/>
      <c r="B1230" s="34" t="s">
        <v>127</v>
      </c>
      <c r="C1230" s="56">
        <v>929</v>
      </c>
      <c r="D1230" s="65" t="s">
        <v>5</v>
      </c>
      <c r="E1230" s="65" t="s">
        <v>10</v>
      </c>
      <c r="F1230" s="65" t="s">
        <v>80</v>
      </c>
      <c r="G1230" s="56">
        <v>2</v>
      </c>
      <c r="H1230" s="65" t="s">
        <v>2</v>
      </c>
      <c r="I1230" s="65" t="s">
        <v>131</v>
      </c>
      <c r="J1230" s="65"/>
      <c r="K1230" s="8">
        <f>K1231</f>
        <v>210.5</v>
      </c>
    </row>
    <row r="1231" spans="1:11" s="3" customFormat="1" ht="31.5" customHeight="1" x14ac:dyDescent="0.25">
      <c r="A1231" s="128"/>
      <c r="B1231" s="34" t="s">
        <v>128</v>
      </c>
      <c r="C1231" s="56">
        <v>929</v>
      </c>
      <c r="D1231" s="65" t="s">
        <v>5</v>
      </c>
      <c r="E1231" s="65" t="s">
        <v>10</v>
      </c>
      <c r="F1231" s="65" t="s">
        <v>80</v>
      </c>
      <c r="G1231" s="56">
        <v>2</v>
      </c>
      <c r="H1231" s="65" t="s">
        <v>2</v>
      </c>
      <c r="I1231" s="65" t="s">
        <v>131</v>
      </c>
      <c r="J1231" s="65"/>
      <c r="K1231" s="8">
        <f>K1232+K1233</f>
        <v>210.5</v>
      </c>
    </row>
    <row r="1232" spans="1:11" s="3" customFormat="1" ht="31.5" customHeight="1" x14ac:dyDescent="0.25">
      <c r="A1232" s="128"/>
      <c r="B1232" s="7" t="s">
        <v>120</v>
      </c>
      <c r="C1232" s="56">
        <v>929</v>
      </c>
      <c r="D1232" s="65" t="s">
        <v>5</v>
      </c>
      <c r="E1232" s="65" t="s">
        <v>10</v>
      </c>
      <c r="F1232" s="65" t="s">
        <v>80</v>
      </c>
      <c r="G1232" s="56">
        <v>2</v>
      </c>
      <c r="H1232" s="65" t="s">
        <v>2</v>
      </c>
      <c r="I1232" s="65" t="s">
        <v>131</v>
      </c>
      <c r="J1232" s="65" t="s">
        <v>47</v>
      </c>
      <c r="K1232" s="8">
        <v>210.5</v>
      </c>
    </row>
    <row r="1233" spans="1:11" s="3" customFormat="1" ht="18" customHeight="1" x14ac:dyDescent="0.25">
      <c r="A1233" s="128"/>
      <c r="B1233" s="7" t="s">
        <v>53</v>
      </c>
      <c r="C1233" s="56">
        <v>929</v>
      </c>
      <c r="D1233" s="65" t="s">
        <v>5</v>
      </c>
      <c r="E1233" s="65" t="s">
        <v>10</v>
      </c>
      <c r="F1233" s="65" t="s">
        <v>80</v>
      </c>
      <c r="G1233" s="56">
        <v>2</v>
      </c>
      <c r="H1233" s="65" t="s">
        <v>2</v>
      </c>
      <c r="I1233" s="65" t="s">
        <v>131</v>
      </c>
      <c r="J1233" s="65" t="s">
        <v>54</v>
      </c>
      <c r="K1233" s="8"/>
    </row>
    <row r="1234" spans="1:11" s="3" customFormat="1" ht="18" customHeight="1" x14ac:dyDescent="0.25">
      <c r="A1234" s="128"/>
      <c r="B1234" s="7" t="s">
        <v>18</v>
      </c>
      <c r="C1234" s="56">
        <v>929</v>
      </c>
      <c r="D1234" s="65" t="s">
        <v>8</v>
      </c>
      <c r="E1234" s="65"/>
      <c r="F1234" s="65"/>
      <c r="G1234" s="56"/>
      <c r="H1234" s="65"/>
      <c r="I1234" s="65"/>
      <c r="J1234" s="65"/>
      <c r="K1234" s="8">
        <f>SUM(K1235)</f>
        <v>14</v>
      </c>
    </row>
    <row r="1235" spans="1:11" s="3" customFormat="1" ht="17.25" customHeight="1" x14ac:dyDescent="0.25">
      <c r="A1235" s="128"/>
      <c r="B1235" s="7" t="s">
        <v>231</v>
      </c>
      <c r="C1235" s="56">
        <v>929</v>
      </c>
      <c r="D1235" s="65" t="s">
        <v>8</v>
      </c>
      <c r="E1235" s="4" t="s">
        <v>7</v>
      </c>
      <c r="F1235" s="4"/>
      <c r="G1235" s="4"/>
      <c r="H1235" s="4"/>
      <c r="I1235" s="4"/>
      <c r="J1235" s="65"/>
      <c r="K1235" s="8">
        <f t="shared" ref="K1235:K1238" si="45">SUM(K1236)</f>
        <v>14</v>
      </c>
    </row>
    <row r="1236" spans="1:11" s="3" customFormat="1" ht="18" customHeight="1" x14ac:dyDescent="0.25">
      <c r="A1236" s="128"/>
      <c r="B1236" s="58" t="s">
        <v>388</v>
      </c>
      <c r="C1236" s="56">
        <v>929</v>
      </c>
      <c r="D1236" s="4" t="s">
        <v>8</v>
      </c>
      <c r="E1236" s="4" t="s">
        <v>7</v>
      </c>
      <c r="F1236" s="4" t="s">
        <v>7</v>
      </c>
      <c r="G1236" s="4"/>
      <c r="H1236" s="4"/>
      <c r="I1236" s="4"/>
      <c r="J1236" s="65"/>
      <c r="K1236" s="8">
        <f t="shared" si="45"/>
        <v>14</v>
      </c>
    </row>
    <row r="1237" spans="1:11" s="3" customFormat="1" ht="47.25" customHeight="1" x14ac:dyDescent="0.25">
      <c r="A1237" s="128"/>
      <c r="B1237" s="58" t="s">
        <v>168</v>
      </c>
      <c r="C1237" s="56">
        <v>929</v>
      </c>
      <c r="D1237" s="4" t="s">
        <v>8</v>
      </c>
      <c r="E1237" s="4" t="s">
        <v>7</v>
      </c>
      <c r="F1237" s="4" t="s">
        <v>7</v>
      </c>
      <c r="G1237" s="4" t="s">
        <v>87</v>
      </c>
      <c r="H1237" s="4"/>
      <c r="I1237" s="4"/>
      <c r="J1237" s="65"/>
      <c r="K1237" s="8">
        <f t="shared" si="45"/>
        <v>14</v>
      </c>
    </row>
    <row r="1238" spans="1:11" s="3" customFormat="1" ht="47.25" customHeight="1" x14ac:dyDescent="0.25">
      <c r="A1238" s="128"/>
      <c r="B1238" s="58" t="s">
        <v>389</v>
      </c>
      <c r="C1238" s="56">
        <v>929</v>
      </c>
      <c r="D1238" s="4" t="s">
        <v>8</v>
      </c>
      <c r="E1238" s="4" t="s">
        <v>7</v>
      </c>
      <c r="F1238" s="4" t="s">
        <v>7</v>
      </c>
      <c r="G1238" s="4" t="s">
        <v>87</v>
      </c>
      <c r="H1238" s="4" t="s">
        <v>2</v>
      </c>
      <c r="I1238" s="4"/>
      <c r="J1238" s="65"/>
      <c r="K1238" s="8">
        <f t="shared" si="45"/>
        <v>14</v>
      </c>
    </row>
    <row r="1239" spans="1:11" s="3" customFormat="1" ht="18" customHeight="1" x14ac:dyDescent="0.25">
      <c r="A1239" s="128"/>
      <c r="B1239" s="7" t="s">
        <v>233</v>
      </c>
      <c r="C1239" s="56">
        <v>929</v>
      </c>
      <c r="D1239" s="4" t="s">
        <v>8</v>
      </c>
      <c r="E1239" s="4" t="s">
        <v>7</v>
      </c>
      <c r="F1239" s="4" t="s">
        <v>7</v>
      </c>
      <c r="G1239" s="4" t="s">
        <v>87</v>
      </c>
      <c r="H1239" s="4" t="s">
        <v>2</v>
      </c>
      <c r="I1239" s="4" t="s">
        <v>232</v>
      </c>
      <c r="J1239" s="65"/>
      <c r="K1239" s="8">
        <f>SUM(K1240)</f>
        <v>14</v>
      </c>
    </row>
    <row r="1240" spans="1:11" s="3" customFormat="1" ht="31.5" customHeight="1" x14ac:dyDescent="0.25">
      <c r="A1240" s="128"/>
      <c r="B1240" s="7" t="s">
        <v>120</v>
      </c>
      <c r="C1240" s="56">
        <v>929</v>
      </c>
      <c r="D1240" s="4" t="s">
        <v>8</v>
      </c>
      <c r="E1240" s="4" t="s">
        <v>7</v>
      </c>
      <c r="F1240" s="4" t="s">
        <v>7</v>
      </c>
      <c r="G1240" s="4" t="s">
        <v>87</v>
      </c>
      <c r="H1240" s="4" t="s">
        <v>2</v>
      </c>
      <c r="I1240" s="4" t="s">
        <v>232</v>
      </c>
      <c r="J1240" s="65" t="s">
        <v>47</v>
      </c>
      <c r="K1240" s="8">
        <v>14</v>
      </c>
    </row>
    <row r="1241" spans="1:11" s="3" customFormat="1" ht="18" customHeight="1" x14ac:dyDescent="0.25">
      <c r="A1241" s="128"/>
      <c r="B1241" s="58" t="s">
        <v>59</v>
      </c>
      <c r="C1241" s="56">
        <v>929</v>
      </c>
      <c r="D1241" s="4" t="s">
        <v>23</v>
      </c>
      <c r="E1241" s="4"/>
      <c r="F1241" s="4"/>
      <c r="G1241" s="4"/>
      <c r="H1241" s="4"/>
      <c r="I1241" s="4"/>
      <c r="J1241" s="4"/>
      <c r="K1241" s="8">
        <f>SUM(K1242+K1286)</f>
        <v>236321</v>
      </c>
    </row>
    <row r="1242" spans="1:11" s="3" customFormat="1" ht="18" customHeight="1" x14ac:dyDescent="0.25">
      <c r="A1242" s="128"/>
      <c r="B1242" s="58" t="s">
        <v>261</v>
      </c>
      <c r="C1242" s="56">
        <v>929</v>
      </c>
      <c r="D1242" s="4" t="s">
        <v>23</v>
      </c>
      <c r="E1242" s="4" t="s">
        <v>5</v>
      </c>
      <c r="F1242" s="4"/>
      <c r="G1242" s="4"/>
      <c r="H1242" s="4"/>
      <c r="I1242" s="4"/>
      <c r="J1242" s="4"/>
      <c r="K1242" s="8">
        <f>SUM(K1243+K1277+Q1305)</f>
        <v>228146.9</v>
      </c>
    </row>
    <row r="1243" spans="1:11" s="3" customFormat="1" ht="18" customHeight="1" x14ac:dyDescent="0.25">
      <c r="A1243" s="128"/>
      <c r="B1243" s="34" t="s">
        <v>388</v>
      </c>
      <c r="C1243" s="56">
        <v>929</v>
      </c>
      <c r="D1243" s="4" t="s">
        <v>23</v>
      </c>
      <c r="E1243" s="4" t="s">
        <v>5</v>
      </c>
      <c r="F1243" s="4" t="s">
        <v>7</v>
      </c>
      <c r="G1243" s="4"/>
      <c r="H1243" s="4"/>
      <c r="I1243" s="4"/>
      <c r="J1243" s="4"/>
      <c r="K1243" s="8">
        <f>SUM(K1244+K1270)</f>
        <v>228146.9</v>
      </c>
    </row>
    <row r="1244" spans="1:11" s="3" customFormat="1" ht="18" customHeight="1" x14ac:dyDescent="0.25">
      <c r="A1244" s="128"/>
      <c r="B1244" s="7" t="s">
        <v>166</v>
      </c>
      <c r="C1244" s="56">
        <v>929</v>
      </c>
      <c r="D1244" s="65" t="s">
        <v>23</v>
      </c>
      <c r="E1244" s="4" t="s">
        <v>5</v>
      </c>
      <c r="F1244" s="4" t="s">
        <v>7</v>
      </c>
      <c r="G1244" s="4" t="s">
        <v>114</v>
      </c>
      <c r="H1244" s="4"/>
      <c r="I1244" s="4"/>
      <c r="J1244" s="4"/>
      <c r="K1244" s="8">
        <f>SUM(K1245)</f>
        <v>226696.9</v>
      </c>
    </row>
    <row r="1245" spans="1:11" s="3" customFormat="1" ht="31.5" customHeight="1" x14ac:dyDescent="0.25">
      <c r="A1245" s="128"/>
      <c r="B1245" s="7" t="s">
        <v>115</v>
      </c>
      <c r="C1245" s="56">
        <v>929</v>
      </c>
      <c r="D1245" s="4" t="s">
        <v>23</v>
      </c>
      <c r="E1245" s="4" t="s">
        <v>5</v>
      </c>
      <c r="F1245" s="4" t="s">
        <v>7</v>
      </c>
      <c r="G1245" s="4" t="s">
        <v>114</v>
      </c>
      <c r="H1245" s="4" t="s">
        <v>2</v>
      </c>
      <c r="I1245" s="4"/>
      <c r="J1245" s="4"/>
      <c r="K1245" s="8">
        <f>SUM(K1262+K1251+K1268+K1246+K1260+K1258+K1266+K1256+K1264)</f>
        <v>226696.9</v>
      </c>
    </row>
    <row r="1246" spans="1:11" s="3" customFormat="1" ht="47.25" customHeight="1" x14ac:dyDescent="0.25">
      <c r="A1246" s="128"/>
      <c r="B1246" s="7" t="s">
        <v>64</v>
      </c>
      <c r="C1246" s="56">
        <v>929</v>
      </c>
      <c r="D1246" s="4" t="s">
        <v>23</v>
      </c>
      <c r="E1246" s="4" t="s">
        <v>5</v>
      </c>
      <c r="F1246" s="4" t="s">
        <v>7</v>
      </c>
      <c r="G1246" s="4" t="s">
        <v>114</v>
      </c>
      <c r="H1246" s="4" t="s">
        <v>2</v>
      </c>
      <c r="I1246" s="4" t="s">
        <v>82</v>
      </c>
      <c r="J1246" s="4"/>
      <c r="K1246" s="8">
        <f>SUM(K1247:K1250)</f>
        <v>221770.69999999998</v>
      </c>
    </row>
    <row r="1247" spans="1:11" s="3" customFormat="1" ht="47.25" customHeight="1" x14ac:dyDescent="0.25">
      <c r="A1247" s="128"/>
      <c r="B1247" s="6" t="s">
        <v>119</v>
      </c>
      <c r="C1247" s="56">
        <v>929</v>
      </c>
      <c r="D1247" s="4" t="s">
        <v>23</v>
      </c>
      <c r="E1247" s="4" t="s">
        <v>5</v>
      </c>
      <c r="F1247" s="4" t="s">
        <v>7</v>
      </c>
      <c r="G1247" s="4" t="s">
        <v>114</v>
      </c>
      <c r="H1247" s="4" t="s">
        <v>2</v>
      </c>
      <c r="I1247" s="4" t="s">
        <v>82</v>
      </c>
      <c r="J1247" s="4" t="s">
        <v>46</v>
      </c>
      <c r="K1247" s="8">
        <v>33664.199999999997</v>
      </c>
    </row>
    <row r="1248" spans="1:11" s="3" customFormat="1" ht="31.5" customHeight="1" x14ac:dyDescent="0.25">
      <c r="A1248" s="128"/>
      <c r="B1248" s="7" t="s">
        <v>120</v>
      </c>
      <c r="C1248" s="56">
        <v>929</v>
      </c>
      <c r="D1248" s="4" t="s">
        <v>23</v>
      </c>
      <c r="E1248" s="4" t="s">
        <v>5</v>
      </c>
      <c r="F1248" s="4" t="s">
        <v>7</v>
      </c>
      <c r="G1248" s="4" t="s">
        <v>114</v>
      </c>
      <c r="H1248" s="4" t="s">
        <v>2</v>
      </c>
      <c r="I1248" s="4" t="s">
        <v>82</v>
      </c>
      <c r="J1248" s="4" t="s">
        <v>47</v>
      </c>
      <c r="K1248" s="8">
        <v>8510.2000000000007</v>
      </c>
    </row>
    <row r="1249" spans="1:11" s="3" customFormat="1" ht="31.5" customHeight="1" x14ac:dyDescent="0.25">
      <c r="A1249" s="128"/>
      <c r="B1249" s="37" t="s">
        <v>118</v>
      </c>
      <c r="C1249" s="56">
        <v>929</v>
      </c>
      <c r="D1249" s="4" t="s">
        <v>23</v>
      </c>
      <c r="E1249" s="4" t="s">
        <v>5</v>
      </c>
      <c r="F1249" s="4" t="s">
        <v>7</v>
      </c>
      <c r="G1249" s="4" t="s">
        <v>114</v>
      </c>
      <c r="H1249" s="4" t="s">
        <v>2</v>
      </c>
      <c r="I1249" s="4" t="s">
        <v>82</v>
      </c>
      <c r="J1249" s="4" t="s">
        <v>57</v>
      </c>
      <c r="K1249" s="8">
        <v>179596.3</v>
      </c>
    </row>
    <row r="1250" spans="1:11" s="3" customFormat="1" ht="18" customHeight="1" x14ac:dyDescent="0.25">
      <c r="A1250" s="128"/>
      <c r="B1250" s="7" t="s">
        <v>48</v>
      </c>
      <c r="C1250" s="56">
        <v>929</v>
      </c>
      <c r="D1250" s="4" t="s">
        <v>23</v>
      </c>
      <c r="E1250" s="4" t="s">
        <v>5</v>
      </c>
      <c r="F1250" s="4" t="s">
        <v>7</v>
      </c>
      <c r="G1250" s="4" t="s">
        <v>114</v>
      </c>
      <c r="H1250" s="4" t="s">
        <v>2</v>
      </c>
      <c r="I1250" s="4" t="s">
        <v>82</v>
      </c>
      <c r="J1250" s="4" t="s">
        <v>49</v>
      </c>
      <c r="K1250" s="8"/>
    </row>
    <row r="1251" spans="1:11" s="3" customFormat="1" ht="33" customHeight="1" x14ac:dyDescent="0.25">
      <c r="A1251" s="128"/>
      <c r="B1251" s="6" t="s">
        <v>390</v>
      </c>
      <c r="C1251" s="56">
        <v>929</v>
      </c>
      <c r="D1251" s="4" t="s">
        <v>23</v>
      </c>
      <c r="E1251" s="4" t="s">
        <v>5</v>
      </c>
      <c r="F1251" s="4" t="s">
        <v>7</v>
      </c>
      <c r="G1251" s="4" t="s">
        <v>114</v>
      </c>
      <c r="H1251" s="4" t="s">
        <v>2</v>
      </c>
      <c r="I1251" s="4" t="s">
        <v>148</v>
      </c>
      <c r="J1251" s="4"/>
      <c r="K1251" s="8">
        <f>SUM(K1252+K1253+K1254+K1255)</f>
        <v>1516</v>
      </c>
    </row>
    <row r="1252" spans="1:11" s="3" customFormat="1" ht="46.5" customHeight="1" x14ac:dyDescent="0.25">
      <c r="A1252" s="128"/>
      <c r="B1252" s="6" t="s">
        <v>119</v>
      </c>
      <c r="C1252" s="56">
        <v>929</v>
      </c>
      <c r="D1252" s="4" t="s">
        <v>23</v>
      </c>
      <c r="E1252" s="4" t="s">
        <v>5</v>
      </c>
      <c r="F1252" s="4" t="s">
        <v>7</v>
      </c>
      <c r="G1252" s="4" t="s">
        <v>114</v>
      </c>
      <c r="H1252" s="4" t="s">
        <v>2</v>
      </c>
      <c r="I1252" s="4" t="s">
        <v>148</v>
      </c>
      <c r="J1252" s="4" t="s">
        <v>46</v>
      </c>
      <c r="K1252" s="8"/>
    </row>
    <row r="1253" spans="1:11" s="3" customFormat="1" ht="31.5" customHeight="1" x14ac:dyDescent="0.25">
      <c r="A1253" s="128"/>
      <c r="B1253" s="7" t="s">
        <v>120</v>
      </c>
      <c r="C1253" s="56">
        <v>929</v>
      </c>
      <c r="D1253" s="4" t="s">
        <v>23</v>
      </c>
      <c r="E1253" s="4" t="s">
        <v>5</v>
      </c>
      <c r="F1253" s="4" t="s">
        <v>7</v>
      </c>
      <c r="G1253" s="4" t="s">
        <v>114</v>
      </c>
      <c r="H1253" s="4" t="s">
        <v>2</v>
      </c>
      <c r="I1253" s="4" t="s">
        <v>148</v>
      </c>
      <c r="J1253" s="4" t="s">
        <v>47</v>
      </c>
      <c r="K1253" s="8">
        <v>500</v>
      </c>
    </row>
    <row r="1254" spans="1:11" s="3" customFormat="1" ht="18" customHeight="1" x14ac:dyDescent="0.25">
      <c r="A1254" s="128"/>
      <c r="B1254" s="6" t="s">
        <v>53</v>
      </c>
      <c r="C1254" s="56">
        <v>929</v>
      </c>
      <c r="D1254" s="4" t="s">
        <v>23</v>
      </c>
      <c r="E1254" s="4" t="s">
        <v>5</v>
      </c>
      <c r="F1254" s="4" t="s">
        <v>7</v>
      </c>
      <c r="G1254" s="4" t="s">
        <v>114</v>
      </c>
      <c r="H1254" s="4" t="s">
        <v>2</v>
      </c>
      <c r="I1254" s="4" t="s">
        <v>148</v>
      </c>
      <c r="J1254" s="4" t="s">
        <v>54</v>
      </c>
      <c r="K1254" s="8">
        <v>1016</v>
      </c>
    </row>
    <row r="1255" spans="1:11" s="3" customFormat="1" ht="31.5" customHeight="1" x14ac:dyDescent="0.25">
      <c r="A1255" s="128"/>
      <c r="B1255" s="37" t="s">
        <v>118</v>
      </c>
      <c r="C1255" s="56">
        <v>929</v>
      </c>
      <c r="D1255" s="4" t="s">
        <v>23</v>
      </c>
      <c r="E1255" s="4" t="s">
        <v>5</v>
      </c>
      <c r="F1255" s="4" t="s">
        <v>7</v>
      </c>
      <c r="G1255" s="4" t="s">
        <v>114</v>
      </c>
      <c r="H1255" s="4" t="s">
        <v>2</v>
      </c>
      <c r="I1255" s="4" t="s">
        <v>148</v>
      </c>
      <c r="J1255" s="4" t="s">
        <v>57</v>
      </c>
      <c r="K1255" s="8"/>
    </row>
    <row r="1256" spans="1:11" s="3" customFormat="1" ht="33" customHeight="1" x14ac:dyDescent="0.25">
      <c r="A1256" s="128"/>
      <c r="B1256" s="37" t="s">
        <v>593</v>
      </c>
      <c r="C1256" s="56">
        <v>929</v>
      </c>
      <c r="D1256" s="4" t="s">
        <v>23</v>
      </c>
      <c r="E1256" s="4" t="s">
        <v>5</v>
      </c>
      <c r="F1256" s="4" t="s">
        <v>7</v>
      </c>
      <c r="G1256" s="4" t="s">
        <v>114</v>
      </c>
      <c r="H1256" s="4" t="s">
        <v>2</v>
      </c>
      <c r="I1256" s="4" t="s">
        <v>592</v>
      </c>
      <c r="J1256" s="4"/>
      <c r="K1256" s="8">
        <f>K1257</f>
        <v>204</v>
      </c>
    </row>
    <row r="1257" spans="1:11" s="3" customFormat="1" ht="31.5" customHeight="1" x14ac:dyDescent="0.25">
      <c r="A1257" s="128"/>
      <c r="B1257" s="37" t="s">
        <v>118</v>
      </c>
      <c r="C1257" s="56">
        <v>929</v>
      </c>
      <c r="D1257" s="4" t="s">
        <v>23</v>
      </c>
      <c r="E1257" s="4" t="s">
        <v>5</v>
      </c>
      <c r="F1257" s="4" t="s">
        <v>7</v>
      </c>
      <c r="G1257" s="4" t="s">
        <v>114</v>
      </c>
      <c r="H1257" s="4" t="s">
        <v>2</v>
      </c>
      <c r="I1257" s="4" t="s">
        <v>592</v>
      </c>
      <c r="J1257" s="4" t="s">
        <v>57</v>
      </c>
      <c r="K1257" s="8">
        <v>204</v>
      </c>
    </row>
    <row r="1258" spans="1:11" s="3" customFormat="1" ht="18" customHeight="1" x14ac:dyDescent="0.25">
      <c r="A1258" s="128"/>
      <c r="B1258" s="37" t="s">
        <v>572</v>
      </c>
      <c r="C1258" s="56">
        <v>929</v>
      </c>
      <c r="D1258" s="4" t="s">
        <v>23</v>
      </c>
      <c r="E1258" s="4" t="s">
        <v>5</v>
      </c>
      <c r="F1258" s="4" t="s">
        <v>7</v>
      </c>
      <c r="G1258" s="4" t="s">
        <v>114</v>
      </c>
      <c r="H1258" s="4" t="s">
        <v>2</v>
      </c>
      <c r="I1258" s="4" t="s">
        <v>571</v>
      </c>
      <c r="J1258" s="65"/>
      <c r="K1258" s="8">
        <f>K1259</f>
        <v>0</v>
      </c>
    </row>
    <row r="1259" spans="1:11" s="3" customFormat="1" ht="31.5" customHeight="1" x14ac:dyDescent="0.25">
      <c r="A1259" s="128"/>
      <c r="B1259" s="37" t="s">
        <v>118</v>
      </c>
      <c r="C1259" s="56">
        <v>929</v>
      </c>
      <c r="D1259" s="4" t="s">
        <v>23</v>
      </c>
      <c r="E1259" s="4" t="s">
        <v>5</v>
      </c>
      <c r="F1259" s="4" t="s">
        <v>7</v>
      </c>
      <c r="G1259" s="4" t="s">
        <v>114</v>
      </c>
      <c r="H1259" s="4" t="s">
        <v>2</v>
      </c>
      <c r="I1259" s="4" t="s">
        <v>571</v>
      </c>
      <c r="J1259" s="65" t="s">
        <v>57</v>
      </c>
      <c r="K1259" s="8"/>
    </row>
    <row r="1260" spans="1:11" s="3" customFormat="1" ht="31.5" customHeight="1" x14ac:dyDescent="0.25">
      <c r="A1260" s="128"/>
      <c r="B1260" s="37" t="s">
        <v>565</v>
      </c>
      <c r="C1260" s="56">
        <v>929</v>
      </c>
      <c r="D1260" s="4" t="s">
        <v>23</v>
      </c>
      <c r="E1260" s="4" t="s">
        <v>5</v>
      </c>
      <c r="F1260" s="4" t="s">
        <v>7</v>
      </c>
      <c r="G1260" s="4" t="s">
        <v>114</v>
      </c>
      <c r="H1260" s="4" t="s">
        <v>2</v>
      </c>
      <c r="I1260" s="4" t="s">
        <v>564</v>
      </c>
      <c r="J1260" s="65"/>
      <c r="K1260" s="8">
        <f>K1261</f>
        <v>0</v>
      </c>
    </row>
    <row r="1261" spans="1:11" s="3" customFormat="1" ht="33" customHeight="1" x14ac:dyDescent="0.25">
      <c r="A1261" s="128"/>
      <c r="B1261" s="37" t="s">
        <v>118</v>
      </c>
      <c r="C1261" s="56">
        <v>929</v>
      </c>
      <c r="D1261" s="4" t="s">
        <v>23</v>
      </c>
      <c r="E1261" s="4" t="s">
        <v>5</v>
      </c>
      <c r="F1261" s="4" t="s">
        <v>7</v>
      </c>
      <c r="G1261" s="4" t="s">
        <v>114</v>
      </c>
      <c r="H1261" s="4" t="s">
        <v>2</v>
      </c>
      <c r="I1261" s="4" t="s">
        <v>564</v>
      </c>
      <c r="J1261" s="65" t="s">
        <v>57</v>
      </c>
      <c r="K1261" s="8"/>
    </row>
    <row r="1262" spans="1:11" ht="93" customHeight="1" x14ac:dyDescent="0.25">
      <c r="A1262" s="128"/>
      <c r="B1262" s="35" t="s">
        <v>223</v>
      </c>
      <c r="C1262" s="56">
        <v>929</v>
      </c>
      <c r="D1262" s="4" t="s">
        <v>23</v>
      </c>
      <c r="E1262" s="4" t="s">
        <v>5</v>
      </c>
      <c r="F1262" s="4" t="s">
        <v>7</v>
      </c>
      <c r="G1262" s="4" t="s">
        <v>114</v>
      </c>
      <c r="H1262" s="4" t="s">
        <v>2</v>
      </c>
      <c r="I1262" s="4" t="s">
        <v>116</v>
      </c>
      <c r="J1262" s="4"/>
      <c r="K1262" s="8">
        <f>SUM(K1263)</f>
        <v>625</v>
      </c>
    </row>
    <row r="1263" spans="1:11" ht="31.5" customHeight="1" x14ac:dyDescent="0.25">
      <c r="A1263" s="128"/>
      <c r="B1263" s="37" t="s">
        <v>118</v>
      </c>
      <c r="C1263" s="56">
        <v>929</v>
      </c>
      <c r="D1263" s="4" t="s">
        <v>23</v>
      </c>
      <c r="E1263" s="4" t="s">
        <v>5</v>
      </c>
      <c r="F1263" s="4" t="s">
        <v>7</v>
      </c>
      <c r="G1263" s="4" t="s">
        <v>114</v>
      </c>
      <c r="H1263" s="4" t="s">
        <v>2</v>
      </c>
      <c r="I1263" s="4" t="s">
        <v>116</v>
      </c>
      <c r="J1263" s="4" t="s">
        <v>57</v>
      </c>
      <c r="K1263" s="8">
        <v>625</v>
      </c>
    </row>
    <row r="1264" spans="1:11" ht="92.25" customHeight="1" x14ac:dyDescent="0.25">
      <c r="A1264" s="128"/>
      <c r="B1264" s="59" t="s">
        <v>195</v>
      </c>
      <c r="C1264" s="56">
        <v>929</v>
      </c>
      <c r="D1264" s="60" t="s">
        <v>23</v>
      </c>
      <c r="E1264" s="60" t="s">
        <v>5</v>
      </c>
      <c r="F1264" s="60" t="s">
        <v>7</v>
      </c>
      <c r="G1264" s="60" t="s">
        <v>114</v>
      </c>
      <c r="H1264" s="60" t="s">
        <v>2</v>
      </c>
      <c r="I1264" s="4" t="s">
        <v>104</v>
      </c>
      <c r="J1264" s="60"/>
      <c r="K1264" s="61">
        <f>K1265</f>
        <v>0</v>
      </c>
    </row>
    <row r="1265" spans="1:11" ht="30" customHeight="1" x14ac:dyDescent="0.25">
      <c r="A1265" s="128"/>
      <c r="B1265" s="59" t="s">
        <v>118</v>
      </c>
      <c r="C1265" s="56">
        <v>929</v>
      </c>
      <c r="D1265" s="60" t="s">
        <v>23</v>
      </c>
      <c r="E1265" s="60" t="s">
        <v>5</v>
      </c>
      <c r="F1265" s="60" t="s">
        <v>7</v>
      </c>
      <c r="G1265" s="60" t="s">
        <v>114</v>
      </c>
      <c r="H1265" s="60" t="s">
        <v>2</v>
      </c>
      <c r="I1265" s="4" t="s">
        <v>104</v>
      </c>
      <c r="J1265" s="60" t="s">
        <v>57</v>
      </c>
      <c r="K1265" s="61"/>
    </row>
    <row r="1266" spans="1:11" ht="30" customHeight="1" x14ac:dyDescent="0.25">
      <c r="A1266" s="128"/>
      <c r="B1266" s="59" t="s">
        <v>282</v>
      </c>
      <c r="C1266" s="56">
        <v>929</v>
      </c>
      <c r="D1266" s="60" t="s">
        <v>23</v>
      </c>
      <c r="E1266" s="60" t="s">
        <v>5</v>
      </c>
      <c r="F1266" s="60" t="s">
        <v>7</v>
      </c>
      <c r="G1266" s="60" t="s">
        <v>114</v>
      </c>
      <c r="H1266" s="60" t="s">
        <v>2</v>
      </c>
      <c r="I1266" s="4" t="s">
        <v>281</v>
      </c>
      <c r="J1266" s="60"/>
      <c r="K1266" s="61">
        <f>K1267</f>
        <v>0</v>
      </c>
    </row>
    <row r="1267" spans="1:11" ht="30" customHeight="1" x14ac:dyDescent="0.25">
      <c r="A1267" s="128"/>
      <c r="B1267" s="62" t="s">
        <v>118</v>
      </c>
      <c r="C1267" s="56">
        <v>929</v>
      </c>
      <c r="D1267" s="60" t="s">
        <v>23</v>
      </c>
      <c r="E1267" s="60" t="s">
        <v>5</v>
      </c>
      <c r="F1267" s="60" t="s">
        <v>7</v>
      </c>
      <c r="G1267" s="60" t="s">
        <v>114</v>
      </c>
      <c r="H1267" s="60" t="s">
        <v>2</v>
      </c>
      <c r="I1267" s="4" t="s">
        <v>281</v>
      </c>
      <c r="J1267" s="60" t="s">
        <v>57</v>
      </c>
      <c r="K1267" s="61"/>
    </row>
    <row r="1268" spans="1:11" ht="30" customHeight="1" x14ac:dyDescent="0.25">
      <c r="A1268" s="128"/>
      <c r="B1268" s="63" t="s">
        <v>307</v>
      </c>
      <c r="C1268" s="56">
        <v>929</v>
      </c>
      <c r="D1268" s="60" t="s">
        <v>23</v>
      </c>
      <c r="E1268" s="60" t="s">
        <v>5</v>
      </c>
      <c r="F1268" s="60" t="s">
        <v>7</v>
      </c>
      <c r="G1268" s="60" t="s">
        <v>114</v>
      </c>
      <c r="H1268" s="60" t="s">
        <v>2</v>
      </c>
      <c r="I1268" s="4" t="s">
        <v>209</v>
      </c>
      <c r="J1268" s="64"/>
      <c r="K1268" s="61">
        <f>K1269</f>
        <v>2581.2000000000003</v>
      </c>
    </row>
    <row r="1269" spans="1:11" ht="30" customHeight="1" x14ac:dyDescent="0.25">
      <c r="A1269" s="128"/>
      <c r="B1269" s="62" t="s">
        <v>118</v>
      </c>
      <c r="C1269" s="56">
        <v>929</v>
      </c>
      <c r="D1269" s="60" t="s">
        <v>23</v>
      </c>
      <c r="E1269" s="60" t="s">
        <v>5</v>
      </c>
      <c r="F1269" s="60" t="s">
        <v>7</v>
      </c>
      <c r="G1269" s="60" t="s">
        <v>114</v>
      </c>
      <c r="H1269" s="60" t="s">
        <v>2</v>
      </c>
      <c r="I1269" s="4" t="s">
        <v>209</v>
      </c>
      <c r="J1269" s="64" t="s">
        <v>57</v>
      </c>
      <c r="K1269" s="61">
        <f>1753.1+363.5+384.8+79.8</f>
        <v>2581.2000000000003</v>
      </c>
    </row>
    <row r="1270" spans="1:11" s="3" customFormat="1" ht="18" customHeight="1" x14ac:dyDescent="0.25">
      <c r="A1270" s="128"/>
      <c r="B1270" s="62" t="s">
        <v>167</v>
      </c>
      <c r="C1270" s="56">
        <v>929</v>
      </c>
      <c r="D1270" s="60" t="s">
        <v>23</v>
      </c>
      <c r="E1270" s="60" t="s">
        <v>5</v>
      </c>
      <c r="F1270" s="60" t="s">
        <v>7</v>
      </c>
      <c r="G1270" s="60" t="s">
        <v>125</v>
      </c>
      <c r="H1270" s="60"/>
      <c r="I1270" s="60"/>
      <c r="J1270" s="60"/>
      <c r="K1270" s="61">
        <f t="shared" ref="K1270:K1271" si="46">SUM(K1271)</f>
        <v>1450</v>
      </c>
    </row>
    <row r="1271" spans="1:11" s="3" customFormat="1" ht="47.25" customHeight="1" x14ac:dyDescent="0.25">
      <c r="A1271" s="128"/>
      <c r="B1271" s="6" t="s">
        <v>149</v>
      </c>
      <c r="C1271" s="56">
        <v>929</v>
      </c>
      <c r="D1271" s="4" t="s">
        <v>23</v>
      </c>
      <c r="E1271" s="4" t="s">
        <v>5</v>
      </c>
      <c r="F1271" s="4" t="s">
        <v>7</v>
      </c>
      <c r="G1271" s="4" t="s">
        <v>125</v>
      </c>
      <c r="H1271" s="4" t="s">
        <v>2</v>
      </c>
      <c r="I1271" s="4"/>
      <c r="J1271" s="4"/>
      <c r="K1271" s="8">
        <f t="shared" si="46"/>
        <v>1450</v>
      </c>
    </row>
    <row r="1272" spans="1:11" s="3" customFormat="1" ht="18" customHeight="1" x14ac:dyDescent="0.25">
      <c r="A1272" s="128"/>
      <c r="B1272" s="6" t="s">
        <v>509</v>
      </c>
      <c r="C1272" s="56">
        <v>929</v>
      </c>
      <c r="D1272" s="4" t="s">
        <v>23</v>
      </c>
      <c r="E1272" s="4" t="s">
        <v>5</v>
      </c>
      <c r="F1272" s="4" t="s">
        <v>7</v>
      </c>
      <c r="G1272" s="4" t="s">
        <v>125</v>
      </c>
      <c r="H1272" s="4" t="s">
        <v>2</v>
      </c>
      <c r="I1272" s="4" t="s">
        <v>150</v>
      </c>
      <c r="J1272" s="4"/>
      <c r="K1272" s="8">
        <f>SUM(K1273:K1276)</f>
        <v>1450</v>
      </c>
    </row>
    <row r="1273" spans="1:11" s="3" customFormat="1" ht="47.25" customHeight="1" x14ac:dyDescent="0.25">
      <c r="A1273" s="128"/>
      <c r="B1273" s="6" t="s">
        <v>119</v>
      </c>
      <c r="C1273" s="56">
        <v>929</v>
      </c>
      <c r="D1273" s="4" t="s">
        <v>23</v>
      </c>
      <c r="E1273" s="4" t="s">
        <v>5</v>
      </c>
      <c r="F1273" s="4" t="s">
        <v>7</v>
      </c>
      <c r="G1273" s="4" t="s">
        <v>125</v>
      </c>
      <c r="H1273" s="4" t="s">
        <v>2</v>
      </c>
      <c r="I1273" s="4" t="s">
        <v>150</v>
      </c>
      <c r="J1273" s="4" t="s">
        <v>46</v>
      </c>
      <c r="K1273" s="8"/>
    </row>
    <row r="1274" spans="1:11" s="3" customFormat="1" ht="31.5" customHeight="1" x14ac:dyDescent="0.25">
      <c r="A1274" s="128"/>
      <c r="B1274" s="7" t="s">
        <v>120</v>
      </c>
      <c r="C1274" s="56">
        <v>929</v>
      </c>
      <c r="D1274" s="4" t="s">
        <v>23</v>
      </c>
      <c r="E1274" s="4" t="s">
        <v>5</v>
      </c>
      <c r="F1274" s="4" t="s">
        <v>7</v>
      </c>
      <c r="G1274" s="4" t="s">
        <v>125</v>
      </c>
      <c r="H1274" s="4" t="s">
        <v>2</v>
      </c>
      <c r="I1274" s="4" t="s">
        <v>150</v>
      </c>
      <c r="J1274" s="4" t="s">
        <v>47</v>
      </c>
      <c r="K1274" s="8">
        <f>500+500+150</f>
        <v>1150</v>
      </c>
    </row>
    <row r="1275" spans="1:11" s="3" customFormat="1" ht="18" customHeight="1" x14ac:dyDescent="0.25">
      <c r="A1275" s="128"/>
      <c r="B1275" s="7" t="s">
        <v>53</v>
      </c>
      <c r="C1275" s="56">
        <v>929</v>
      </c>
      <c r="D1275" s="4" t="s">
        <v>23</v>
      </c>
      <c r="E1275" s="4" t="s">
        <v>5</v>
      </c>
      <c r="F1275" s="4" t="s">
        <v>7</v>
      </c>
      <c r="G1275" s="4" t="s">
        <v>125</v>
      </c>
      <c r="H1275" s="4" t="s">
        <v>2</v>
      </c>
      <c r="I1275" s="4" t="s">
        <v>150</v>
      </c>
      <c r="J1275" s="4" t="s">
        <v>54</v>
      </c>
      <c r="K1275" s="8">
        <v>300</v>
      </c>
    </row>
    <row r="1276" spans="1:11" ht="31.5" customHeight="1" x14ac:dyDescent="0.25">
      <c r="A1276" s="128"/>
      <c r="B1276" s="6" t="s">
        <v>118</v>
      </c>
      <c r="C1276" s="56">
        <v>929</v>
      </c>
      <c r="D1276" s="4" t="s">
        <v>23</v>
      </c>
      <c r="E1276" s="4" t="s">
        <v>5</v>
      </c>
      <c r="F1276" s="4" t="s">
        <v>7</v>
      </c>
      <c r="G1276" s="4" t="s">
        <v>125</v>
      </c>
      <c r="H1276" s="4" t="s">
        <v>2</v>
      </c>
      <c r="I1276" s="4" t="s">
        <v>150</v>
      </c>
      <c r="J1276" s="4" t="s">
        <v>57</v>
      </c>
      <c r="K1276" s="8"/>
    </row>
    <row r="1277" spans="1:11" ht="31.5" customHeight="1" x14ac:dyDescent="0.25">
      <c r="A1277" s="128"/>
      <c r="B1277" s="34" t="s">
        <v>192</v>
      </c>
      <c r="C1277" s="56">
        <v>929</v>
      </c>
      <c r="D1277" s="4" t="s">
        <v>23</v>
      </c>
      <c r="E1277" s="4" t="s">
        <v>5</v>
      </c>
      <c r="F1277" s="4" t="s">
        <v>39</v>
      </c>
      <c r="G1277" s="4"/>
      <c r="H1277" s="4"/>
      <c r="I1277" s="4"/>
      <c r="J1277" s="4"/>
      <c r="K1277" s="8">
        <f>K1278+K1282</f>
        <v>0</v>
      </c>
    </row>
    <row r="1278" spans="1:11" ht="18" customHeight="1" x14ac:dyDescent="0.25">
      <c r="A1278" s="128"/>
      <c r="B1278" s="34" t="s">
        <v>160</v>
      </c>
      <c r="C1278" s="56">
        <v>929</v>
      </c>
      <c r="D1278" s="4" t="s">
        <v>23</v>
      </c>
      <c r="E1278" s="65" t="s">
        <v>5</v>
      </c>
      <c r="F1278" s="65" t="s">
        <v>39</v>
      </c>
      <c r="G1278" s="56">
        <v>2</v>
      </c>
      <c r="H1278" s="65"/>
      <c r="I1278" s="65"/>
      <c r="J1278" s="65"/>
      <c r="K1278" s="8">
        <f>K1279</f>
        <v>0</v>
      </c>
    </row>
    <row r="1279" spans="1:11" ht="31.5" customHeight="1" x14ac:dyDescent="0.25">
      <c r="A1279" s="128"/>
      <c r="B1279" s="34" t="s">
        <v>191</v>
      </c>
      <c r="C1279" s="56">
        <v>929</v>
      </c>
      <c r="D1279" s="4" t="s">
        <v>23</v>
      </c>
      <c r="E1279" s="65" t="s">
        <v>5</v>
      </c>
      <c r="F1279" s="65" t="s">
        <v>39</v>
      </c>
      <c r="G1279" s="56">
        <v>2</v>
      </c>
      <c r="H1279" s="65" t="s">
        <v>4</v>
      </c>
      <c r="I1279" s="65"/>
      <c r="J1279" s="65"/>
      <c r="K1279" s="8">
        <f>K1280</f>
        <v>0</v>
      </c>
    </row>
    <row r="1280" spans="1:11" ht="48.75" customHeight="1" x14ac:dyDescent="0.25">
      <c r="A1280" s="128"/>
      <c r="B1280" s="34" t="s">
        <v>215</v>
      </c>
      <c r="C1280" s="56">
        <v>929</v>
      </c>
      <c r="D1280" s="4" t="s">
        <v>23</v>
      </c>
      <c r="E1280" s="65" t="s">
        <v>5</v>
      </c>
      <c r="F1280" s="65" t="s">
        <v>39</v>
      </c>
      <c r="G1280" s="56">
        <v>2</v>
      </c>
      <c r="H1280" s="65" t="s">
        <v>4</v>
      </c>
      <c r="I1280" s="65" t="s">
        <v>190</v>
      </c>
      <c r="J1280" s="65"/>
      <c r="K1280" s="8">
        <f>K1281</f>
        <v>0</v>
      </c>
    </row>
    <row r="1281" spans="1:19" ht="31.5" customHeight="1" x14ac:dyDescent="0.25">
      <c r="A1281" s="128"/>
      <c r="B1281" s="37" t="s">
        <v>118</v>
      </c>
      <c r="C1281" s="56">
        <v>929</v>
      </c>
      <c r="D1281" s="4" t="s">
        <v>23</v>
      </c>
      <c r="E1281" s="65" t="s">
        <v>5</v>
      </c>
      <c r="F1281" s="65" t="s">
        <v>39</v>
      </c>
      <c r="G1281" s="56">
        <v>2</v>
      </c>
      <c r="H1281" s="65" t="s">
        <v>4</v>
      </c>
      <c r="I1281" s="65" t="s">
        <v>190</v>
      </c>
      <c r="J1281" s="65" t="s">
        <v>57</v>
      </c>
      <c r="K1281" s="8"/>
    </row>
    <row r="1282" spans="1:19" ht="18" customHeight="1" x14ac:dyDescent="0.25">
      <c r="A1282" s="128"/>
      <c r="B1282" s="7" t="s">
        <v>379</v>
      </c>
      <c r="C1282" s="56">
        <v>929</v>
      </c>
      <c r="D1282" s="4" t="s">
        <v>23</v>
      </c>
      <c r="E1282" s="4" t="s">
        <v>5</v>
      </c>
      <c r="F1282" s="4" t="s">
        <v>39</v>
      </c>
      <c r="G1282" s="4" t="s">
        <v>135</v>
      </c>
      <c r="H1282" s="4"/>
      <c r="I1282" s="4"/>
      <c r="J1282" s="65"/>
      <c r="K1282" s="8">
        <f>K1283</f>
        <v>0</v>
      </c>
    </row>
    <row r="1283" spans="1:19" s="47" customFormat="1" ht="31.5" customHeight="1" x14ac:dyDescent="0.25">
      <c r="A1283" s="128"/>
      <c r="B1283" s="7" t="s">
        <v>382</v>
      </c>
      <c r="C1283" s="56">
        <v>929</v>
      </c>
      <c r="D1283" s="4" t="s">
        <v>23</v>
      </c>
      <c r="E1283" s="4" t="s">
        <v>5</v>
      </c>
      <c r="F1283" s="4" t="s">
        <v>39</v>
      </c>
      <c r="G1283" s="4" t="s">
        <v>135</v>
      </c>
      <c r="H1283" s="4" t="s">
        <v>2</v>
      </c>
      <c r="I1283" s="4"/>
      <c r="J1283" s="65"/>
      <c r="K1283" s="8">
        <f>K1284</f>
        <v>0</v>
      </c>
      <c r="L1283" s="9"/>
      <c r="M1283" s="9"/>
      <c r="N1283" s="9"/>
      <c r="O1283" s="9"/>
      <c r="P1283" s="9"/>
      <c r="Q1283" s="9"/>
      <c r="R1283" s="9"/>
      <c r="S1283" s="9"/>
    </row>
    <row r="1284" spans="1:19" s="47" customFormat="1" ht="47.25" customHeight="1" x14ac:dyDescent="0.25">
      <c r="A1284" s="128"/>
      <c r="B1284" s="7" t="s">
        <v>383</v>
      </c>
      <c r="C1284" s="56">
        <v>929</v>
      </c>
      <c r="D1284" s="4" t="s">
        <v>23</v>
      </c>
      <c r="E1284" s="4" t="s">
        <v>5</v>
      </c>
      <c r="F1284" s="4" t="s">
        <v>39</v>
      </c>
      <c r="G1284" s="4" t="s">
        <v>135</v>
      </c>
      <c r="H1284" s="4" t="s">
        <v>2</v>
      </c>
      <c r="I1284" s="4" t="s">
        <v>147</v>
      </c>
      <c r="J1284" s="65"/>
      <c r="K1284" s="8">
        <f>K1285</f>
        <v>0</v>
      </c>
      <c r="L1284" s="9"/>
      <c r="M1284" s="9"/>
      <c r="N1284" s="9"/>
      <c r="O1284" s="9"/>
      <c r="P1284" s="9"/>
      <c r="Q1284" s="9"/>
      <c r="R1284" s="9"/>
      <c r="S1284" s="9"/>
    </row>
    <row r="1285" spans="1:19" s="47" customFormat="1" ht="31.5" customHeight="1" x14ac:dyDescent="0.25">
      <c r="A1285" s="128"/>
      <c r="B1285" s="37" t="s">
        <v>118</v>
      </c>
      <c r="C1285" s="56">
        <v>929</v>
      </c>
      <c r="D1285" s="4" t="s">
        <v>23</v>
      </c>
      <c r="E1285" s="4" t="s">
        <v>5</v>
      </c>
      <c r="F1285" s="4" t="s">
        <v>39</v>
      </c>
      <c r="G1285" s="4" t="s">
        <v>135</v>
      </c>
      <c r="H1285" s="4" t="s">
        <v>2</v>
      </c>
      <c r="I1285" s="4" t="s">
        <v>147</v>
      </c>
      <c r="J1285" s="65" t="s">
        <v>57</v>
      </c>
      <c r="K1285" s="8"/>
      <c r="L1285" s="9"/>
      <c r="M1285" s="9"/>
      <c r="N1285" s="9"/>
      <c r="O1285" s="9"/>
      <c r="P1285" s="9"/>
      <c r="Q1285" s="9"/>
      <c r="R1285" s="9"/>
      <c r="S1285" s="9"/>
    </row>
    <row r="1286" spans="1:19" s="47" customFormat="1" ht="18" customHeight="1" x14ac:dyDescent="0.25">
      <c r="A1286" s="128"/>
      <c r="B1286" s="58" t="s">
        <v>63</v>
      </c>
      <c r="C1286" s="56">
        <v>929</v>
      </c>
      <c r="D1286" s="4" t="s">
        <v>23</v>
      </c>
      <c r="E1286" s="4" t="s">
        <v>7</v>
      </c>
      <c r="F1286" s="4"/>
      <c r="G1286" s="4"/>
      <c r="H1286" s="4"/>
      <c r="I1286" s="4"/>
      <c r="J1286" s="4"/>
      <c r="K1286" s="8">
        <f>K1287+K1296</f>
        <v>8174.1</v>
      </c>
      <c r="L1286" s="9"/>
      <c r="M1286" s="9"/>
      <c r="N1286" s="9"/>
      <c r="O1286" s="9"/>
      <c r="P1286" s="9"/>
      <c r="Q1286" s="9"/>
      <c r="R1286" s="9"/>
      <c r="S1286" s="9"/>
    </row>
    <row r="1287" spans="1:19" s="47" customFormat="1" ht="18" customHeight="1" x14ac:dyDescent="0.25">
      <c r="A1287" s="128"/>
      <c r="B1287" s="58" t="s">
        <v>388</v>
      </c>
      <c r="C1287" s="56">
        <v>929</v>
      </c>
      <c r="D1287" s="4" t="s">
        <v>23</v>
      </c>
      <c r="E1287" s="4" t="s">
        <v>7</v>
      </c>
      <c r="F1287" s="4" t="s">
        <v>7</v>
      </c>
      <c r="G1287" s="4"/>
      <c r="H1287" s="4"/>
      <c r="I1287" s="4"/>
      <c r="J1287" s="4"/>
      <c r="K1287" s="8">
        <f t="shared" ref="K1287:K1288" si="47">SUM(K1288)</f>
        <v>8074.1</v>
      </c>
      <c r="L1287" s="9"/>
      <c r="M1287" s="9"/>
      <c r="N1287" s="9"/>
      <c r="O1287" s="9"/>
      <c r="P1287" s="9"/>
      <c r="Q1287" s="9"/>
      <c r="R1287" s="9"/>
      <c r="S1287" s="9"/>
    </row>
    <row r="1288" spans="1:19" s="47" customFormat="1" ht="47.25" customHeight="1" x14ac:dyDescent="0.25">
      <c r="A1288" s="128"/>
      <c r="B1288" s="58" t="s">
        <v>168</v>
      </c>
      <c r="C1288" s="56">
        <v>929</v>
      </c>
      <c r="D1288" s="4" t="s">
        <v>23</v>
      </c>
      <c r="E1288" s="4" t="s">
        <v>7</v>
      </c>
      <c r="F1288" s="4" t="s">
        <v>7</v>
      </c>
      <c r="G1288" s="4" t="s">
        <v>87</v>
      </c>
      <c r="H1288" s="4"/>
      <c r="I1288" s="4"/>
      <c r="J1288" s="4"/>
      <c r="K1288" s="8">
        <f t="shared" si="47"/>
        <v>8074.1</v>
      </c>
      <c r="L1288" s="9"/>
      <c r="M1288" s="9"/>
      <c r="N1288" s="9"/>
      <c r="O1288" s="9"/>
      <c r="P1288" s="9"/>
      <c r="Q1288" s="9"/>
      <c r="R1288" s="9"/>
      <c r="S1288" s="9"/>
    </row>
    <row r="1289" spans="1:19" s="47" customFormat="1" ht="53.25" customHeight="1" x14ac:dyDescent="0.25">
      <c r="A1289" s="128"/>
      <c r="B1289" s="58" t="s">
        <v>389</v>
      </c>
      <c r="C1289" s="56">
        <v>929</v>
      </c>
      <c r="D1289" s="4" t="s">
        <v>23</v>
      </c>
      <c r="E1289" s="4" t="s">
        <v>7</v>
      </c>
      <c r="F1289" s="4" t="s">
        <v>7</v>
      </c>
      <c r="G1289" s="4" t="s">
        <v>87</v>
      </c>
      <c r="H1289" s="4" t="s">
        <v>2</v>
      </c>
      <c r="I1289" s="4"/>
      <c r="J1289" s="4"/>
      <c r="K1289" s="8">
        <f>SUM(K1290+K1294)</f>
        <v>8074.1</v>
      </c>
      <c r="L1289" s="9"/>
      <c r="M1289" s="9"/>
      <c r="N1289" s="9"/>
      <c r="O1289" s="9"/>
      <c r="P1289" s="9"/>
      <c r="Q1289" s="9"/>
      <c r="R1289" s="9"/>
      <c r="S1289" s="9"/>
    </row>
    <row r="1290" spans="1:19" s="47" customFormat="1" ht="21" customHeight="1" x14ac:dyDescent="0.25">
      <c r="A1290" s="128"/>
      <c r="B1290" s="7" t="s">
        <v>45</v>
      </c>
      <c r="C1290" s="56">
        <v>929</v>
      </c>
      <c r="D1290" s="4" t="s">
        <v>23</v>
      </c>
      <c r="E1290" s="4" t="s">
        <v>7</v>
      </c>
      <c r="F1290" s="4" t="s">
        <v>7</v>
      </c>
      <c r="G1290" s="4" t="s">
        <v>87</v>
      </c>
      <c r="H1290" s="4" t="s">
        <v>2</v>
      </c>
      <c r="I1290" s="4" t="s">
        <v>75</v>
      </c>
      <c r="J1290" s="4"/>
      <c r="K1290" s="8">
        <f>SUM(K1291:K1293)</f>
        <v>8043</v>
      </c>
      <c r="L1290" s="9"/>
      <c r="M1290" s="9"/>
      <c r="N1290" s="9"/>
      <c r="O1290" s="9"/>
      <c r="P1290" s="9"/>
      <c r="Q1290" s="9"/>
      <c r="R1290" s="9"/>
      <c r="S1290" s="9"/>
    </row>
    <row r="1291" spans="1:19" s="47" customFormat="1" ht="21" customHeight="1" x14ac:dyDescent="0.25">
      <c r="A1291" s="128"/>
      <c r="B1291" s="7" t="s">
        <v>119</v>
      </c>
      <c r="C1291" s="56">
        <v>929</v>
      </c>
      <c r="D1291" s="4" t="s">
        <v>23</v>
      </c>
      <c r="E1291" s="4" t="s">
        <v>7</v>
      </c>
      <c r="F1291" s="4" t="s">
        <v>7</v>
      </c>
      <c r="G1291" s="4" t="s">
        <v>87</v>
      </c>
      <c r="H1291" s="4" t="s">
        <v>2</v>
      </c>
      <c r="I1291" s="4" t="s">
        <v>75</v>
      </c>
      <c r="J1291" s="4" t="s">
        <v>46</v>
      </c>
      <c r="K1291" s="8">
        <v>7850.1</v>
      </c>
      <c r="L1291" s="9"/>
      <c r="M1291" s="9"/>
      <c r="N1291" s="9"/>
      <c r="O1291" s="9"/>
      <c r="P1291" s="9"/>
      <c r="Q1291" s="9"/>
      <c r="R1291" s="9"/>
      <c r="S1291" s="9"/>
    </row>
    <row r="1292" spans="1:19" s="47" customFormat="1" ht="34.5" customHeight="1" x14ac:dyDescent="0.25">
      <c r="A1292" s="128"/>
      <c r="B1292" s="7" t="s">
        <v>120</v>
      </c>
      <c r="C1292" s="56">
        <v>929</v>
      </c>
      <c r="D1292" s="4" t="s">
        <v>23</v>
      </c>
      <c r="E1292" s="4" t="s">
        <v>7</v>
      </c>
      <c r="F1292" s="4" t="s">
        <v>7</v>
      </c>
      <c r="G1292" s="4" t="s">
        <v>87</v>
      </c>
      <c r="H1292" s="4" t="s">
        <v>2</v>
      </c>
      <c r="I1292" s="4" t="s">
        <v>75</v>
      </c>
      <c r="J1292" s="4" t="s">
        <v>47</v>
      </c>
      <c r="K1292" s="8">
        <v>192.9</v>
      </c>
      <c r="L1292" s="9"/>
      <c r="M1292" s="9"/>
      <c r="N1292" s="9"/>
      <c r="O1292" s="9"/>
      <c r="P1292" s="9"/>
      <c r="Q1292" s="9"/>
      <c r="R1292" s="9"/>
      <c r="S1292" s="9"/>
    </row>
    <row r="1293" spans="1:19" s="47" customFormat="1" ht="17.25" customHeight="1" x14ac:dyDescent="0.25">
      <c r="A1293" s="128"/>
      <c r="B1293" s="7" t="s">
        <v>48</v>
      </c>
      <c r="C1293" s="56">
        <v>929</v>
      </c>
      <c r="D1293" s="4" t="s">
        <v>23</v>
      </c>
      <c r="E1293" s="4" t="s">
        <v>7</v>
      </c>
      <c r="F1293" s="4" t="s">
        <v>7</v>
      </c>
      <c r="G1293" s="4" t="s">
        <v>87</v>
      </c>
      <c r="H1293" s="4" t="s">
        <v>2</v>
      </c>
      <c r="I1293" s="4" t="s">
        <v>75</v>
      </c>
      <c r="J1293" s="4" t="s">
        <v>49</v>
      </c>
      <c r="K1293" s="8"/>
      <c r="L1293" s="9"/>
      <c r="M1293" s="9"/>
      <c r="N1293" s="9"/>
      <c r="O1293" s="9"/>
      <c r="P1293" s="9"/>
      <c r="Q1293" s="9"/>
      <c r="R1293" s="9"/>
      <c r="S1293" s="9"/>
    </row>
    <row r="1294" spans="1:19" s="47" customFormat="1" ht="21.75" customHeight="1" x14ac:dyDescent="0.25">
      <c r="A1294" s="128"/>
      <c r="B1294" s="7" t="s">
        <v>230</v>
      </c>
      <c r="C1294" s="56">
        <v>929</v>
      </c>
      <c r="D1294" s="4" t="s">
        <v>23</v>
      </c>
      <c r="E1294" s="4" t="s">
        <v>7</v>
      </c>
      <c r="F1294" s="4" t="s">
        <v>7</v>
      </c>
      <c r="G1294" s="51">
        <v>1</v>
      </c>
      <c r="H1294" s="4" t="s">
        <v>2</v>
      </c>
      <c r="I1294" s="4" t="s">
        <v>229</v>
      </c>
      <c r="J1294" s="4"/>
      <c r="K1294" s="8">
        <f>SUM(K1295)</f>
        <v>31.1</v>
      </c>
      <c r="L1294" s="9"/>
      <c r="M1294" s="9"/>
      <c r="N1294" s="9"/>
      <c r="O1294" s="9"/>
      <c r="P1294" s="9"/>
      <c r="Q1294" s="9"/>
      <c r="R1294" s="9"/>
      <c r="S1294" s="9"/>
    </row>
    <row r="1295" spans="1:19" s="47" customFormat="1" ht="39" customHeight="1" x14ac:dyDescent="0.25">
      <c r="A1295" s="128"/>
      <c r="B1295" s="7" t="s">
        <v>120</v>
      </c>
      <c r="C1295" s="56">
        <v>929</v>
      </c>
      <c r="D1295" s="4" t="s">
        <v>23</v>
      </c>
      <c r="E1295" s="4" t="s">
        <v>7</v>
      </c>
      <c r="F1295" s="4" t="s">
        <v>7</v>
      </c>
      <c r="G1295" s="51">
        <v>1</v>
      </c>
      <c r="H1295" s="4" t="s">
        <v>2</v>
      </c>
      <c r="I1295" s="4" t="s">
        <v>229</v>
      </c>
      <c r="J1295" s="4" t="s">
        <v>47</v>
      </c>
      <c r="K1295" s="8">
        <v>31.1</v>
      </c>
      <c r="L1295" s="9"/>
      <c r="M1295" s="9"/>
      <c r="N1295" s="9"/>
      <c r="O1295" s="9"/>
      <c r="P1295" s="9"/>
      <c r="Q1295" s="9"/>
      <c r="R1295" s="9"/>
      <c r="S1295" s="9"/>
    </row>
    <row r="1296" spans="1:19" s="47" customFormat="1" ht="31.5" customHeight="1" x14ac:dyDescent="0.25">
      <c r="A1296" s="128"/>
      <c r="B1296" s="7" t="s">
        <v>222</v>
      </c>
      <c r="C1296" s="56">
        <v>929</v>
      </c>
      <c r="D1296" s="4" t="s">
        <v>23</v>
      </c>
      <c r="E1296" s="4" t="s">
        <v>7</v>
      </c>
      <c r="F1296" s="4" t="s">
        <v>68</v>
      </c>
      <c r="G1296" s="4"/>
      <c r="H1296" s="4"/>
      <c r="I1296" s="4"/>
      <c r="J1296" s="4"/>
      <c r="K1296" s="8">
        <f>K1301+K1297</f>
        <v>100</v>
      </c>
      <c r="L1296" s="9"/>
      <c r="M1296" s="9"/>
      <c r="N1296" s="9"/>
      <c r="O1296" s="9"/>
      <c r="P1296" s="9"/>
      <c r="Q1296" s="9"/>
      <c r="R1296" s="9"/>
      <c r="S1296" s="9"/>
    </row>
    <row r="1297" spans="1:19" s="47" customFormat="1" ht="47.25" customHeight="1" x14ac:dyDescent="0.25">
      <c r="A1297" s="128"/>
      <c r="B1297" s="7" t="s">
        <v>510</v>
      </c>
      <c r="C1297" s="56">
        <v>929</v>
      </c>
      <c r="D1297" s="4" t="s">
        <v>23</v>
      </c>
      <c r="E1297" s="4" t="s">
        <v>7</v>
      </c>
      <c r="F1297" s="4" t="s">
        <v>68</v>
      </c>
      <c r="G1297" s="4" t="s">
        <v>87</v>
      </c>
      <c r="H1297" s="4"/>
      <c r="I1297" s="4"/>
      <c r="J1297" s="4"/>
      <c r="K1297" s="8">
        <f>SUM(K1298)</f>
        <v>100</v>
      </c>
      <c r="L1297" s="9"/>
      <c r="M1297" s="9"/>
      <c r="N1297" s="9"/>
      <c r="O1297" s="9"/>
      <c r="P1297" s="9"/>
      <c r="Q1297" s="9"/>
      <c r="R1297" s="9"/>
      <c r="S1297" s="9"/>
    </row>
    <row r="1298" spans="1:19" s="47" customFormat="1" ht="47.25" customHeight="1" x14ac:dyDescent="0.25">
      <c r="A1298" s="128"/>
      <c r="B1298" s="7" t="s">
        <v>511</v>
      </c>
      <c r="C1298" s="56">
        <v>929</v>
      </c>
      <c r="D1298" s="4" t="s">
        <v>23</v>
      </c>
      <c r="E1298" s="4" t="s">
        <v>7</v>
      </c>
      <c r="F1298" s="4" t="s">
        <v>68</v>
      </c>
      <c r="G1298" s="4" t="s">
        <v>87</v>
      </c>
      <c r="H1298" s="4" t="s">
        <v>2</v>
      </c>
      <c r="I1298" s="4"/>
      <c r="J1298" s="4"/>
      <c r="K1298" s="8">
        <f>SUM(K1299)</f>
        <v>100</v>
      </c>
      <c r="L1298" s="9"/>
      <c r="M1298" s="9"/>
      <c r="N1298" s="9"/>
      <c r="O1298" s="9"/>
      <c r="P1298" s="9"/>
      <c r="Q1298" s="9"/>
      <c r="R1298" s="9"/>
      <c r="S1298" s="9"/>
    </row>
    <row r="1299" spans="1:19" s="47" customFormat="1" ht="47.25" customHeight="1" x14ac:dyDescent="0.25">
      <c r="A1299" s="128"/>
      <c r="B1299" s="7" t="s">
        <v>512</v>
      </c>
      <c r="C1299" s="56">
        <v>929</v>
      </c>
      <c r="D1299" s="4" t="s">
        <v>23</v>
      </c>
      <c r="E1299" s="4" t="s">
        <v>7</v>
      </c>
      <c r="F1299" s="4" t="s">
        <v>68</v>
      </c>
      <c r="G1299" s="4" t="s">
        <v>87</v>
      </c>
      <c r="H1299" s="4" t="s">
        <v>2</v>
      </c>
      <c r="I1299" s="4" t="s">
        <v>277</v>
      </c>
      <c r="J1299" s="4"/>
      <c r="K1299" s="8">
        <f>SUM(K1300)</f>
        <v>100</v>
      </c>
      <c r="L1299" s="9"/>
      <c r="M1299" s="9"/>
      <c r="N1299" s="9"/>
      <c r="O1299" s="9"/>
      <c r="P1299" s="9"/>
      <c r="Q1299" s="9"/>
      <c r="R1299" s="9"/>
      <c r="S1299" s="9"/>
    </row>
    <row r="1300" spans="1:19" s="47" customFormat="1" ht="31.5" customHeight="1" x14ac:dyDescent="0.25">
      <c r="A1300" s="128"/>
      <c r="B1300" s="7" t="s">
        <v>120</v>
      </c>
      <c r="C1300" s="56">
        <v>929</v>
      </c>
      <c r="D1300" s="4" t="s">
        <v>23</v>
      </c>
      <c r="E1300" s="4" t="s">
        <v>7</v>
      </c>
      <c r="F1300" s="4" t="s">
        <v>68</v>
      </c>
      <c r="G1300" s="4" t="s">
        <v>87</v>
      </c>
      <c r="H1300" s="4" t="s">
        <v>2</v>
      </c>
      <c r="I1300" s="4" t="s">
        <v>277</v>
      </c>
      <c r="J1300" s="4" t="s">
        <v>47</v>
      </c>
      <c r="K1300" s="8">
        <v>100</v>
      </c>
      <c r="L1300" s="9"/>
      <c r="M1300" s="9"/>
      <c r="N1300" s="9"/>
      <c r="O1300" s="9"/>
      <c r="P1300" s="9"/>
      <c r="Q1300" s="9"/>
      <c r="R1300" s="9"/>
      <c r="S1300" s="9"/>
    </row>
    <row r="1301" spans="1:19" s="47" customFormat="1" ht="31.5" customHeight="1" x14ac:dyDescent="0.25">
      <c r="A1301" s="128"/>
      <c r="B1301" s="7" t="s">
        <v>330</v>
      </c>
      <c r="C1301" s="56">
        <v>929</v>
      </c>
      <c r="D1301" s="4" t="s">
        <v>23</v>
      </c>
      <c r="E1301" s="4" t="s">
        <v>7</v>
      </c>
      <c r="F1301" s="4" t="s">
        <v>68</v>
      </c>
      <c r="G1301" s="4" t="s">
        <v>114</v>
      </c>
      <c r="H1301" s="4"/>
      <c r="I1301" s="4"/>
      <c r="J1301" s="4"/>
      <c r="K1301" s="8">
        <f>K1302</f>
        <v>0</v>
      </c>
      <c r="L1301" s="9"/>
      <c r="M1301" s="9"/>
      <c r="N1301" s="9"/>
      <c r="O1301" s="9"/>
      <c r="P1301" s="9"/>
      <c r="Q1301" s="9"/>
      <c r="R1301" s="9"/>
      <c r="S1301" s="9"/>
    </row>
    <row r="1302" spans="1:19" s="47" customFormat="1" ht="78.75" customHeight="1" x14ac:dyDescent="0.25">
      <c r="A1302" s="128"/>
      <c r="B1302" s="57" t="s">
        <v>505</v>
      </c>
      <c r="C1302" s="56">
        <v>929</v>
      </c>
      <c r="D1302" s="4" t="s">
        <v>23</v>
      </c>
      <c r="E1302" s="4" t="s">
        <v>7</v>
      </c>
      <c r="F1302" s="4" t="s">
        <v>68</v>
      </c>
      <c r="G1302" s="4" t="s">
        <v>114</v>
      </c>
      <c r="H1302" s="4" t="s">
        <v>2</v>
      </c>
      <c r="I1302" s="4"/>
      <c r="J1302" s="4"/>
      <c r="K1302" s="8">
        <f>K1303</f>
        <v>0</v>
      </c>
      <c r="L1302" s="9"/>
      <c r="M1302" s="9"/>
      <c r="N1302" s="9"/>
      <c r="O1302" s="9"/>
      <c r="P1302" s="9"/>
      <c r="Q1302" s="9"/>
      <c r="R1302" s="9"/>
      <c r="S1302" s="9"/>
    </row>
    <row r="1303" spans="1:19" s="47" customFormat="1" ht="63.75" customHeight="1" x14ac:dyDescent="0.25">
      <c r="A1303" s="128"/>
      <c r="B1303" s="7" t="s">
        <v>331</v>
      </c>
      <c r="C1303" s="56">
        <v>929</v>
      </c>
      <c r="D1303" s="4" t="s">
        <v>23</v>
      </c>
      <c r="E1303" s="4" t="s">
        <v>7</v>
      </c>
      <c r="F1303" s="4" t="s">
        <v>68</v>
      </c>
      <c r="G1303" s="4" t="s">
        <v>114</v>
      </c>
      <c r="H1303" s="4" t="s">
        <v>2</v>
      </c>
      <c r="I1303" s="4" t="s">
        <v>152</v>
      </c>
      <c r="J1303" s="4"/>
      <c r="K1303" s="8">
        <f>K1304+K1305</f>
        <v>0</v>
      </c>
      <c r="L1303" s="9"/>
      <c r="M1303" s="9"/>
      <c r="N1303" s="9"/>
      <c r="O1303" s="9"/>
      <c r="P1303" s="9"/>
      <c r="Q1303" s="9"/>
      <c r="R1303" s="9"/>
      <c r="S1303" s="9"/>
    </row>
    <row r="1304" spans="1:19" s="47" customFormat="1" ht="31.5" customHeight="1" x14ac:dyDescent="0.25">
      <c r="A1304" s="128"/>
      <c r="B1304" s="7" t="s">
        <v>120</v>
      </c>
      <c r="C1304" s="56">
        <v>929</v>
      </c>
      <c r="D1304" s="4" t="s">
        <v>23</v>
      </c>
      <c r="E1304" s="4" t="s">
        <v>7</v>
      </c>
      <c r="F1304" s="4" t="s">
        <v>68</v>
      </c>
      <c r="G1304" s="4" t="s">
        <v>114</v>
      </c>
      <c r="H1304" s="4" t="s">
        <v>2</v>
      </c>
      <c r="I1304" s="4" t="s">
        <v>152</v>
      </c>
      <c r="J1304" s="4" t="s">
        <v>47</v>
      </c>
      <c r="K1304" s="8"/>
      <c r="L1304" s="9"/>
      <c r="M1304" s="9"/>
      <c r="N1304" s="9"/>
      <c r="O1304" s="9"/>
      <c r="P1304" s="9"/>
      <c r="Q1304" s="9"/>
      <c r="R1304" s="9"/>
      <c r="S1304" s="9"/>
    </row>
    <row r="1305" spans="1:19" s="47" customFormat="1" ht="18" customHeight="1" x14ac:dyDescent="0.25">
      <c r="A1305" s="128"/>
      <c r="B1305" s="7" t="s">
        <v>53</v>
      </c>
      <c r="C1305" s="56">
        <v>929</v>
      </c>
      <c r="D1305" s="4" t="s">
        <v>23</v>
      </c>
      <c r="E1305" s="4" t="s">
        <v>7</v>
      </c>
      <c r="F1305" s="4" t="s">
        <v>68</v>
      </c>
      <c r="G1305" s="4" t="s">
        <v>114</v>
      </c>
      <c r="H1305" s="4" t="s">
        <v>2</v>
      </c>
      <c r="I1305" s="4" t="s">
        <v>152</v>
      </c>
      <c r="J1305" s="4" t="s">
        <v>54</v>
      </c>
      <c r="K1305" s="8"/>
      <c r="L1305" s="9"/>
      <c r="M1305" s="9"/>
      <c r="N1305" s="9"/>
      <c r="O1305" s="9"/>
      <c r="P1305" s="9"/>
      <c r="Q1305" s="9"/>
      <c r="R1305" s="9"/>
      <c r="S1305" s="9"/>
    </row>
    <row r="1306" spans="1:19" s="47" customFormat="1" ht="31.5" customHeight="1" x14ac:dyDescent="0.25">
      <c r="A1306" s="129" t="s">
        <v>68</v>
      </c>
      <c r="B1306" s="58" t="s">
        <v>391</v>
      </c>
      <c r="C1306" s="56">
        <v>934</v>
      </c>
      <c r="D1306" s="4"/>
      <c r="E1306" s="4"/>
      <c r="F1306" s="4"/>
      <c r="G1306" s="4"/>
      <c r="H1306" s="4"/>
      <c r="I1306" s="4"/>
      <c r="J1306" s="4"/>
      <c r="K1306" s="8">
        <f>K1307+K1313+K1322</f>
        <v>45118.2</v>
      </c>
      <c r="L1306" s="9"/>
      <c r="M1306" s="9"/>
      <c r="N1306" s="9"/>
      <c r="O1306" s="9"/>
      <c r="P1306" s="9"/>
      <c r="Q1306" s="9"/>
      <c r="R1306" s="9"/>
      <c r="S1306" s="9"/>
    </row>
    <row r="1307" spans="1:19" s="47" customFormat="1" ht="18" customHeight="1" x14ac:dyDescent="0.25">
      <c r="A1307" s="129"/>
      <c r="B1307" s="7" t="s">
        <v>1</v>
      </c>
      <c r="C1307" s="56">
        <v>934</v>
      </c>
      <c r="D1307" s="4" t="s">
        <v>2</v>
      </c>
      <c r="E1307" s="4"/>
      <c r="F1307" s="4"/>
      <c r="G1307" s="4"/>
      <c r="H1307" s="4"/>
      <c r="I1307" s="4"/>
      <c r="J1307" s="4"/>
      <c r="K1307" s="8">
        <f>SUM(K1308)</f>
        <v>0</v>
      </c>
      <c r="L1307" s="9"/>
      <c r="M1307" s="9"/>
      <c r="N1307" s="9"/>
      <c r="O1307" s="9"/>
      <c r="P1307" s="9"/>
      <c r="Q1307" s="9"/>
      <c r="R1307" s="9"/>
      <c r="S1307" s="9"/>
    </row>
    <row r="1308" spans="1:19" s="47" customFormat="1" ht="18" customHeight="1" x14ac:dyDescent="0.25">
      <c r="A1308" s="129"/>
      <c r="B1308" s="7" t="s">
        <v>9</v>
      </c>
      <c r="C1308" s="56">
        <v>934</v>
      </c>
      <c r="D1308" s="4" t="s">
        <v>2</v>
      </c>
      <c r="E1308" s="4" t="s">
        <v>39</v>
      </c>
      <c r="F1308" s="65"/>
      <c r="G1308" s="4"/>
      <c r="H1308" s="4"/>
      <c r="I1308" s="4"/>
      <c r="J1308" s="4"/>
      <c r="K1308" s="8">
        <f>K1309</f>
        <v>0</v>
      </c>
      <c r="L1308" s="9"/>
      <c r="M1308" s="9"/>
      <c r="N1308" s="9"/>
      <c r="O1308" s="9"/>
      <c r="P1308" s="9"/>
      <c r="Q1308" s="9"/>
      <c r="R1308" s="9"/>
      <c r="S1308" s="9"/>
    </row>
    <row r="1309" spans="1:19" s="47" customFormat="1" ht="31.5" customHeight="1" x14ac:dyDescent="0.25">
      <c r="A1309" s="129"/>
      <c r="B1309" s="7" t="s">
        <v>339</v>
      </c>
      <c r="C1309" s="56">
        <v>934</v>
      </c>
      <c r="D1309" s="4" t="s">
        <v>2</v>
      </c>
      <c r="E1309" s="4" t="s">
        <v>39</v>
      </c>
      <c r="F1309" s="4" t="s">
        <v>124</v>
      </c>
      <c r="G1309" s="4"/>
      <c r="H1309" s="4"/>
      <c r="I1309" s="4"/>
      <c r="J1309" s="4"/>
      <c r="K1309" s="8">
        <f>K1310</f>
        <v>0</v>
      </c>
      <c r="L1309" s="9"/>
      <c r="M1309" s="9"/>
      <c r="N1309" s="9"/>
      <c r="O1309" s="9"/>
      <c r="P1309" s="9"/>
      <c r="Q1309" s="9"/>
      <c r="R1309" s="9"/>
      <c r="S1309" s="9"/>
    </row>
    <row r="1310" spans="1:19" s="47" customFormat="1" ht="31.5" customHeight="1" x14ac:dyDescent="0.25">
      <c r="A1310" s="129"/>
      <c r="B1310" s="7" t="s">
        <v>170</v>
      </c>
      <c r="C1310" s="56">
        <v>934</v>
      </c>
      <c r="D1310" s="4" t="s">
        <v>2</v>
      </c>
      <c r="E1310" s="4" t="s">
        <v>39</v>
      </c>
      <c r="F1310" s="4" t="s">
        <v>124</v>
      </c>
      <c r="G1310" s="4" t="s">
        <v>87</v>
      </c>
      <c r="H1310" s="4" t="s">
        <v>6</v>
      </c>
      <c r="I1310" s="4"/>
      <c r="J1310" s="4"/>
      <c r="K1310" s="8">
        <f>K1311</f>
        <v>0</v>
      </c>
      <c r="L1310" s="9"/>
      <c r="M1310" s="9"/>
      <c r="N1310" s="9"/>
      <c r="O1310" s="9"/>
      <c r="P1310" s="9"/>
      <c r="Q1310" s="9"/>
      <c r="R1310" s="9"/>
      <c r="S1310" s="9"/>
    </row>
    <row r="1311" spans="1:19" s="47" customFormat="1" ht="31.5" customHeight="1" x14ac:dyDescent="0.25">
      <c r="A1311" s="129"/>
      <c r="B1311" s="7" t="s">
        <v>171</v>
      </c>
      <c r="C1311" s="56">
        <v>934</v>
      </c>
      <c r="D1311" s="4" t="s">
        <v>2</v>
      </c>
      <c r="E1311" s="4" t="s">
        <v>39</v>
      </c>
      <c r="F1311" s="4" t="s">
        <v>124</v>
      </c>
      <c r="G1311" s="4" t="s">
        <v>87</v>
      </c>
      <c r="H1311" s="4" t="s">
        <v>6</v>
      </c>
      <c r="I1311" s="4" t="s">
        <v>169</v>
      </c>
      <c r="J1311" s="4"/>
      <c r="K1311" s="8">
        <f>K1312</f>
        <v>0</v>
      </c>
      <c r="L1311" s="9"/>
      <c r="M1311" s="9"/>
      <c r="N1311" s="9"/>
      <c r="O1311" s="9"/>
      <c r="P1311" s="9"/>
      <c r="Q1311" s="9"/>
      <c r="R1311" s="9"/>
      <c r="S1311" s="9"/>
    </row>
    <row r="1312" spans="1:19" s="47" customFormat="1" ht="31.5" customHeight="1" x14ac:dyDescent="0.25">
      <c r="A1312" s="129"/>
      <c r="B1312" s="7" t="s">
        <v>120</v>
      </c>
      <c r="C1312" s="56">
        <v>934</v>
      </c>
      <c r="D1312" s="4" t="s">
        <v>2</v>
      </c>
      <c r="E1312" s="4" t="s">
        <v>39</v>
      </c>
      <c r="F1312" s="4" t="s">
        <v>124</v>
      </c>
      <c r="G1312" s="4" t="s">
        <v>87</v>
      </c>
      <c r="H1312" s="4" t="s">
        <v>6</v>
      </c>
      <c r="I1312" s="4" t="s">
        <v>169</v>
      </c>
      <c r="J1312" s="4" t="s">
        <v>47</v>
      </c>
      <c r="K1312" s="8"/>
      <c r="L1312" s="9"/>
      <c r="M1312" s="9"/>
      <c r="N1312" s="9"/>
      <c r="O1312" s="9"/>
      <c r="P1312" s="9"/>
      <c r="Q1312" s="9"/>
      <c r="R1312" s="9"/>
      <c r="S1312" s="9"/>
    </row>
    <row r="1313" spans="1:19" s="47" customFormat="1" ht="18" customHeight="1" x14ac:dyDescent="0.25">
      <c r="A1313" s="129"/>
      <c r="B1313" s="7" t="s">
        <v>14</v>
      </c>
      <c r="C1313" s="56">
        <v>934</v>
      </c>
      <c r="D1313" s="4" t="s">
        <v>5</v>
      </c>
      <c r="E1313" s="4"/>
      <c r="F1313" s="4"/>
      <c r="G1313" s="4"/>
      <c r="H1313" s="4"/>
      <c r="I1313" s="4"/>
      <c r="J1313" s="4"/>
      <c r="K1313" s="8">
        <f>SUM(K1314)</f>
        <v>794.80000000000007</v>
      </c>
      <c r="L1313" s="9"/>
      <c r="M1313" s="9"/>
      <c r="N1313" s="9"/>
      <c r="O1313" s="9"/>
      <c r="P1313" s="9"/>
      <c r="Q1313" s="9"/>
      <c r="R1313" s="9"/>
      <c r="S1313" s="9"/>
    </row>
    <row r="1314" spans="1:19" s="47" customFormat="1" ht="31.5" customHeight="1" x14ac:dyDescent="0.25">
      <c r="A1314" s="129"/>
      <c r="B1314" s="7" t="s">
        <v>126</v>
      </c>
      <c r="C1314" s="56">
        <v>934</v>
      </c>
      <c r="D1314" s="4" t="s">
        <v>5</v>
      </c>
      <c r="E1314" s="4" t="s">
        <v>10</v>
      </c>
      <c r="F1314" s="4"/>
      <c r="G1314" s="4"/>
      <c r="H1314" s="4"/>
      <c r="I1314" s="4"/>
      <c r="J1314" s="4"/>
      <c r="K1314" s="8">
        <f t="shared" ref="K1314" si="48">SUM(K1315)</f>
        <v>794.80000000000007</v>
      </c>
      <c r="L1314" s="9"/>
      <c r="M1314" s="9"/>
      <c r="N1314" s="9"/>
      <c r="O1314" s="9"/>
      <c r="P1314" s="9"/>
      <c r="Q1314" s="9"/>
      <c r="R1314" s="9"/>
      <c r="S1314" s="9"/>
    </row>
    <row r="1315" spans="1:19" s="47" customFormat="1" ht="18" customHeight="1" x14ac:dyDescent="0.25">
      <c r="A1315" s="129"/>
      <c r="B1315" s="34" t="s">
        <v>335</v>
      </c>
      <c r="C1315" s="56">
        <v>934</v>
      </c>
      <c r="D1315" s="4" t="s">
        <v>5</v>
      </c>
      <c r="E1315" s="4" t="s">
        <v>10</v>
      </c>
      <c r="F1315" s="4" t="s">
        <v>80</v>
      </c>
      <c r="G1315" s="4"/>
      <c r="H1315" s="4"/>
      <c r="I1315" s="4"/>
      <c r="J1315" s="65"/>
      <c r="K1315" s="8">
        <f>SUM(K1316)</f>
        <v>794.80000000000007</v>
      </c>
      <c r="L1315" s="9"/>
      <c r="M1315" s="9"/>
      <c r="N1315" s="9"/>
      <c r="O1315" s="9"/>
      <c r="P1315" s="9"/>
      <c r="Q1315" s="9"/>
      <c r="R1315" s="9"/>
      <c r="S1315" s="9"/>
    </row>
    <row r="1316" spans="1:19" s="47" customFormat="1" ht="47.25" customHeight="1" x14ac:dyDescent="0.25">
      <c r="A1316" s="129"/>
      <c r="B1316" s="34" t="s">
        <v>344</v>
      </c>
      <c r="C1316" s="56">
        <v>934</v>
      </c>
      <c r="D1316" s="4" t="s">
        <v>5</v>
      </c>
      <c r="E1316" s="4" t="s">
        <v>10</v>
      </c>
      <c r="F1316" s="4" t="s">
        <v>80</v>
      </c>
      <c r="G1316" s="4" t="s">
        <v>114</v>
      </c>
      <c r="H1316" s="4"/>
      <c r="I1316" s="4"/>
      <c r="J1316" s="65"/>
      <c r="K1316" s="8">
        <f t="shared" ref="K1316:K1318" si="49">SUM(K1317)</f>
        <v>794.80000000000007</v>
      </c>
      <c r="L1316" s="9"/>
      <c r="M1316" s="9"/>
      <c r="N1316" s="9"/>
      <c r="O1316" s="9"/>
      <c r="P1316" s="9"/>
      <c r="Q1316" s="9"/>
      <c r="R1316" s="9"/>
      <c r="S1316" s="9"/>
    </row>
    <row r="1317" spans="1:19" s="47" customFormat="1" ht="37.5" customHeight="1" x14ac:dyDescent="0.25">
      <c r="A1317" s="129"/>
      <c r="B1317" s="34" t="s">
        <v>127</v>
      </c>
      <c r="C1317" s="56">
        <v>934</v>
      </c>
      <c r="D1317" s="4" t="s">
        <v>5</v>
      </c>
      <c r="E1317" s="4" t="s">
        <v>10</v>
      </c>
      <c r="F1317" s="4" t="s">
        <v>80</v>
      </c>
      <c r="G1317" s="4" t="s">
        <v>114</v>
      </c>
      <c r="H1317" s="4" t="s">
        <v>2</v>
      </c>
      <c r="I1317" s="4"/>
      <c r="J1317" s="65"/>
      <c r="K1317" s="8">
        <f>K1318+K1320</f>
        <v>794.80000000000007</v>
      </c>
      <c r="L1317" s="9"/>
      <c r="M1317" s="9"/>
      <c r="N1317" s="9"/>
      <c r="O1317" s="9"/>
      <c r="P1317" s="9"/>
      <c r="Q1317" s="9"/>
      <c r="R1317" s="9"/>
      <c r="S1317" s="9"/>
    </row>
    <row r="1318" spans="1:19" s="47" customFormat="1" ht="31.5" customHeight="1" x14ac:dyDescent="0.25">
      <c r="A1318" s="129"/>
      <c r="B1318" s="34" t="s">
        <v>128</v>
      </c>
      <c r="C1318" s="56">
        <v>934</v>
      </c>
      <c r="D1318" s="4" t="s">
        <v>5</v>
      </c>
      <c r="E1318" s="4" t="s">
        <v>10</v>
      </c>
      <c r="F1318" s="4" t="s">
        <v>80</v>
      </c>
      <c r="G1318" s="4" t="s">
        <v>114</v>
      </c>
      <c r="H1318" s="4" t="s">
        <v>2</v>
      </c>
      <c r="I1318" s="4" t="s">
        <v>131</v>
      </c>
      <c r="J1318" s="65"/>
      <c r="K1318" s="8">
        <f t="shared" si="49"/>
        <v>522.70000000000005</v>
      </c>
      <c r="L1318" s="9"/>
      <c r="M1318" s="9"/>
      <c r="N1318" s="9"/>
      <c r="O1318" s="9"/>
      <c r="P1318" s="9"/>
      <c r="Q1318" s="9"/>
      <c r="R1318" s="9"/>
      <c r="S1318" s="9"/>
    </row>
    <row r="1319" spans="1:19" s="47" customFormat="1" ht="26.25" customHeight="1" x14ac:dyDescent="0.25">
      <c r="A1319" s="129"/>
      <c r="B1319" s="7" t="s">
        <v>120</v>
      </c>
      <c r="C1319" s="56">
        <v>934</v>
      </c>
      <c r="D1319" s="4" t="s">
        <v>5</v>
      </c>
      <c r="E1319" s="4" t="s">
        <v>10</v>
      </c>
      <c r="F1319" s="4" t="s">
        <v>80</v>
      </c>
      <c r="G1319" s="4" t="s">
        <v>114</v>
      </c>
      <c r="H1319" s="4" t="s">
        <v>2</v>
      </c>
      <c r="I1319" s="4" t="s">
        <v>131</v>
      </c>
      <c r="J1319" s="65" t="s">
        <v>47</v>
      </c>
      <c r="K1319" s="8">
        <f>69.2+68.4+102.1+210.5+72.5</f>
        <v>522.70000000000005</v>
      </c>
      <c r="L1319" s="9"/>
      <c r="M1319" s="9"/>
      <c r="N1319" s="9"/>
      <c r="O1319" s="9"/>
      <c r="P1319" s="9"/>
      <c r="Q1319" s="9"/>
      <c r="R1319" s="9"/>
      <c r="S1319" s="9"/>
    </row>
    <row r="1320" spans="1:19" s="47" customFormat="1" ht="26.25" customHeight="1" x14ac:dyDescent="0.25">
      <c r="A1320" s="129"/>
      <c r="B1320" s="7" t="s">
        <v>129</v>
      </c>
      <c r="C1320" s="56">
        <v>934</v>
      </c>
      <c r="D1320" s="4" t="s">
        <v>5</v>
      </c>
      <c r="E1320" s="4" t="s">
        <v>10</v>
      </c>
      <c r="F1320" s="4" t="s">
        <v>80</v>
      </c>
      <c r="G1320" s="4" t="s">
        <v>114</v>
      </c>
      <c r="H1320" s="4" t="s">
        <v>2</v>
      </c>
      <c r="I1320" s="4" t="s">
        <v>132</v>
      </c>
      <c r="J1320" s="65"/>
      <c r="K1320" s="8">
        <f>K1321</f>
        <v>272.10000000000002</v>
      </c>
      <c r="L1320" s="9"/>
      <c r="M1320" s="9"/>
      <c r="N1320" s="9"/>
      <c r="O1320" s="9"/>
      <c r="P1320" s="9"/>
      <c r="Q1320" s="9"/>
      <c r="R1320" s="9"/>
      <c r="S1320" s="9"/>
    </row>
    <row r="1321" spans="1:19" s="47" customFormat="1" ht="26.25" customHeight="1" x14ac:dyDescent="0.25">
      <c r="A1321" s="129"/>
      <c r="B1321" s="7" t="s">
        <v>120</v>
      </c>
      <c r="C1321" s="56">
        <v>934</v>
      </c>
      <c r="D1321" s="4" t="s">
        <v>5</v>
      </c>
      <c r="E1321" s="4" t="s">
        <v>10</v>
      </c>
      <c r="F1321" s="4" t="s">
        <v>80</v>
      </c>
      <c r="G1321" s="4" t="s">
        <v>114</v>
      </c>
      <c r="H1321" s="4" t="s">
        <v>2</v>
      </c>
      <c r="I1321" s="4" t="s">
        <v>132</v>
      </c>
      <c r="J1321" s="65" t="s">
        <v>47</v>
      </c>
      <c r="K1321" s="8">
        <v>272.10000000000002</v>
      </c>
      <c r="L1321" s="9"/>
      <c r="M1321" s="9"/>
      <c r="N1321" s="9"/>
      <c r="O1321" s="9"/>
      <c r="P1321" s="9"/>
      <c r="Q1321" s="9"/>
      <c r="R1321" s="9"/>
      <c r="S1321" s="9"/>
    </row>
    <row r="1322" spans="1:19" s="47" customFormat="1" ht="18" customHeight="1" x14ac:dyDescent="0.25">
      <c r="A1322" s="129"/>
      <c r="B1322" s="58" t="s">
        <v>18</v>
      </c>
      <c r="C1322" s="56">
        <v>934</v>
      </c>
      <c r="D1322" s="4" t="s">
        <v>8</v>
      </c>
      <c r="E1322" s="4"/>
      <c r="F1322" s="4"/>
      <c r="G1322" s="4"/>
      <c r="H1322" s="4"/>
      <c r="I1322" s="4"/>
      <c r="J1322" s="4"/>
      <c r="K1322" s="8">
        <f>K1323+K1329+K1354</f>
        <v>44323.399999999994</v>
      </c>
      <c r="L1322" s="9"/>
      <c r="M1322" s="9"/>
      <c r="N1322" s="9"/>
      <c r="O1322" s="9"/>
      <c r="P1322" s="9"/>
      <c r="Q1322" s="9"/>
      <c r="R1322" s="9"/>
      <c r="S1322" s="9"/>
    </row>
    <row r="1323" spans="1:19" s="47" customFormat="1" ht="18.75" customHeight="1" x14ac:dyDescent="0.25">
      <c r="A1323" s="129"/>
      <c r="B1323" s="7" t="s">
        <v>231</v>
      </c>
      <c r="C1323" s="56">
        <v>934</v>
      </c>
      <c r="D1323" s="4" t="s">
        <v>8</v>
      </c>
      <c r="E1323" s="4" t="s">
        <v>7</v>
      </c>
      <c r="F1323" s="4"/>
      <c r="G1323" s="4"/>
      <c r="H1323" s="4"/>
      <c r="I1323" s="4"/>
      <c r="J1323" s="65"/>
      <c r="K1323" s="8">
        <f t="shared" ref="K1323:K1326" si="50">SUM(K1324)</f>
        <v>8</v>
      </c>
      <c r="L1323" s="9"/>
      <c r="M1323" s="9"/>
      <c r="N1323" s="9"/>
      <c r="O1323" s="9"/>
      <c r="P1323" s="9"/>
      <c r="Q1323" s="9"/>
      <c r="R1323" s="9"/>
      <c r="S1323" s="9"/>
    </row>
    <row r="1324" spans="1:19" s="47" customFormat="1" ht="18" customHeight="1" x14ac:dyDescent="0.25">
      <c r="A1324" s="129"/>
      <c r="B1324" s="7" t="s">
        <v>392</v>
      </c>
      <c r="C1324" s="56">
        <v>934</v>
      </c>
      <c r="D1324" s="4" t="s">
        <v>8</v>
      </c>
      <c r="E1324" s="4" t="s">
        <v>7</v>
      </c>
      <c r="F1324" s="4" t="s">
        <v>17</v>
      </c>
      <c r="G1324" s="4"/>
      <c r="H1324" s="4"/>
      <c r="I1324" s="4"/>
      <c r="J1324" s="65"/>
      <c r="K1324" s="8">
        <f t="shared" si="50"/>
        <v>8</v>
      </c>
      <c r="L1324" s="9"/>
      <c r="M1324" s="9"/>
      <c r="N1324" s="9"/>
      <c r="O1324" s="9"/>
      <c r="P1324" s="9"/>
      <c r="Q1324" s="9"/>
      <c r="R1324" s="9"/>
      <c r="S1324" s="9"/>
    </row>
    <row r="1325" spans="1:19" s="47" customFormat="1" ht="18" customHeight="1" x14ac:dyDescent="0.25">
      <c r="A1325" s="129"/>
      <c r="B1325" s="7" t="s">
        <v>393</v>
      </c>
      <c r="C1325" s="56">
        <v>934</v>
      </c>
      <c r="D1325" s="4" t="s">
        <v>8</v>
      </c>
      <c r="E1325" s="4" t="s">
        <v>7</v>
      </c>
      <c r="F1325" s="4" t="s">
        <v>17</v>
      </c>
      <c r="G1325" s="4" t="s">
        <v>87</v>
      </c>
      <c r="H1325" s="4"/>
      <c r="I1325" s="4"/>
      <c r="J1325" s="65"/>
      <c r="K1325" s="8">
        <f>SUM(K1326)</f>
        <v>8</v>
      </c>
      <c r="L1325" s="9"/>
      <c r="M1325" s="9"/>
      <c r="N1325" s="9"/>
      <c r="O1325" s="9"/>
      <c r="P1325" s="9"/>
      <c r="Q1325" s="9"/>
      <c r="R1325" s="9"/>
      <c r="S1325" s="9"/>
    </row>
    <row r="1326" spans="1:19" s="47" customFormat="1" ht="47.25" customHeight="1" x14ac:dyDescent="0.25">
      <c r="A1326" s="129"/>
      <c r="B1326" s="7" t="s">
        <v>394</v>
      </c>
      <c r="C1326" s="56">
        <v>934</v>
      </c>
      <c r="D1326" s="4" t="s">
        <v>8</v>
      </c>
      <c r="E1326" s="4" t="s">
        <v>7</v>
      </c>
      <c r="F1326" s="4" t="s">
        <v>17</v>
      </c>
      <c r="G1326" s="4" t="s">
        <v>87</v>
      </c>
      <c r="H1326" s="4" t="s">
        <v>2</v>
      </c>
      <c r="I1326" s="4"/>
      <c r="J1326" s="65"/>
      <c r="K1326" s="8">
        <f t="shared" si="50"/>
        <v>8</v>
      </c>
      <c r="L1326" s="9"/>
      <c r="M1326" s="9"/>
      <c r="N1326" s="9"/>
      <c r="O1326" s="9"/>
      <c r="P1326" s="9"/>
      <c r="Q1326" s="9"/>
      <c r="R1326" s="9"/>
      <c r="S1326" s="9"/>
    </row>
    <row r="1327" spans="1:19" s="47" customFormat="1" ht="18" customHeight="1" x14ac:dyDescent="0.25">
      <c r="A1327" s="129"/>
      <c r="B1327" s="7" t="s">
        <v>233</v>
      </c>
      <c r="C1327" s="56">
        <v>934</v>
      </c>
      <c r="D1327" s="4" t="s">
        <v>8</v>
      </c>
      <c r="E1327" s="4" t="s">
        <v>7</v>
      </c>
      <c r="F1327" s="4" t="s">
        <v>17</v>
      </c>
      <c r="G1327" s="4" t="s">
        <v>87</v>
      </c>
      <c r="H1327" s="4" t="s">
        <v>2</v>
      </c>
      <c r="I1327" s="4" t="s">
        <v>232</v>
      </c>
      <c r="J1327" s="65"/>
      <c r="K1327" s="8">
        <f>SUM(K1328)</f>
        <v>8</v>
      </c>
      <c r="L1327" s="9"/>
      <c r="M1327" s="9"/>
      <c r="N1327" s="9"/>
      <c r="O1327" s="9"/>
      <c r="P1327" s="9"/>
      <c r="Q1327" s="9"/>
      <c r="R1327" s="9"/>
      <c r="S1327" s="9"/>
    </row>
    <row r="1328" spans="1:19" s="47" customFormat="1" ht="31.5" customHeight="1" x14ac:dyDescent="0.25">
      <c r="A1328" s="129"/>
      <c r="B1328" s="7" t="s">
        <v>120</v>
      </c>
      <c r="C1328" s="56">
        <v>934</v>
      </c>
      <c r="D1328" s="4" t="s">
        <v>8</v>
      </c>
      <c r="E1328" s="4" t="s">
        <v>7</v>
      </c>
      <c r="F1328" s="4" t="s">
        <v>17</v>
      </c>
      <c r="G1328" s="4" t="s">
        <v>87</v>
      </c>
      <c r="H1328" s="4" t="s">
        <v>2</v>
      </c>
      <c r="I1328" s="4" t="s">
        <v>232</v>
      </c>
      <c r="J1328" s="65" t="s">
        <v>47</v>
      </c>
      <c r="K1328" s="8">
        <v>8</v>
      </c>
      <c r="L1328" s="9"/>
      <c r="M1328" s="9"/>
      <c r="N1328" s="9"/>
      <c r="O1328" s="9"/>
      <c r="P1328" s="9"/>
      <c r="Q1328" s="9"/>
      <c r="R1328" s="9"/>
      <c r="S1328" s="9"/>
    </row>
    <row r="1329" spans="1:19" s="47" customFormat="1" ht="18" customHeight="1" x14ac:dyDescent="0.25">
      <c r="A1329" s="129"/>
      <c r="B1329" s="58" t="s">
        <v>19</v>
      </c>
      <c r="C1329" s="56">
        <v>934</v>
      </c>
      <c r="D1329" s="4" t="s">
        <v>8</v>
      </c>
      <c r="E1329" s="4" t="s">
        <v>8</v>
      </c>
      <c r="F1329" s="4"/>
      <c r="G1329" s="4"/>
      <c r="H1329" s="4"/>
      <c r="I1329" s="4"/>
      <c r="J1329" s="4"/>
      <c r="K1329" s="8">
        <f>SUM(K1330+K1345)</f>
        <v>38160.499999999993</v>
      </c>
      <c r="L1329" s="9"/>
      <c r="M1329" s="9"/>
      <c r="N1329" s="9"/>
      <c r="O1329" s="9"/>
      <c r="P1329" s="9"/>
      <c r="Q1329" s="9"/>
      <c r="R1329" s="9"/>
      <c r="S1329" s="9"/>
    </row>
    <row r="1330" spans="1:19" s="47" customFormat="1" ht="18" customHeight="1" x14ac:dyDescent="0.25">
      <c r="A1330" s="129"/>
      <c r="B1330" s="34" t="s">
        <v>392</v>
      </c>
      <c r="C1330" s="56">
        <v>934</v>
      </c>
      <c r="D1330" s="4" t="s">
        <v>8</v>
      </c>
      <c r="E1330" s="4" t="s">
        <v>8</v>
      </c>
      <c r="F1330" s="4" t="s">
        <v>17</v>
      </c>
      <c r="G1330" s="4"/>
      <c r="H1330" s="4"/>
      <c r="I1330" s="4"/>
      <c r="J1330" s="4"/>
      <c r="K1330" s="8">
        <f>SUM(K1331)</f>
        <v>35825.69999999999</v>
      </c>
      <c r="L1330" s="9"/>
      <c r="M1330" s="9"/>
      <c r="N1330" s="9"/>
      <c r="O1330" s="9"/>
      <c r="P1330" s="9"/>
      <c r="Q1330" s="9"/>
      <c r="R1330" s="9"/>
      <c r="S1330" s="9"/>
    </row>
    <row r="1331" spans="1:19" s="47" customFormat="1" ht="18" customHeight="1" x14ac:dyDescent="0.25">
      <c r="A1331" s="129"/>
      <c r="B1331" s="34" t="s">
        <v>393</v>
      </c>
      <c r="C1331" s="56">
        <v>934</v>
      </c>
      <c r="D1331" s="4" t="s">
        <v>8</v>
      </c>
      <c r="E1331" s="4" t="s">
        <v>8</v>
      </c>
      <c r="F1331" s="4" t="s">
        <v>17</v>
      </c>
      <c r="G1331" s="4" t="s">
        <v>87</v>
      </c>
      <c r="H1331" s="4"/>
      <c r="I1331" s="4"/>
      <c r="J1331" s="4"/>
      <c r="K1331" s="8">
        <f>SUM(K1332+K1339)</f>
        <v>35825.69999999999</v>
      </c>
      <c r="L1331" s="9"/>
      <c r="M1331" s="9"/>
      <c r="N1331" s="9"/>
      <c r="O1331" s="9"/>
      <c r="P1331" s="9"/>
      <c r="Q1331" s="9"/>
      <c r="R1331" s="9"/>
      <c r="S1331" s="9"/>
    </row>
    <row r="1332" spans="1:19" s="47" customFormat="1" ht="35.25" customHeight="1" x14ac:dyDescent="0.25">
      <c r="A1332" s="129"/>
      <c r="B1332" s="34" t="s">
        <v>513</v>
      </c>
      <c r="C1332" s="56">
        <v>934</v>
      </c>
      <c r="D1332" s="4" t="s">
        <v>8</v>
      </c>
      <c r="E1332" s="4" t="s">
        <v>8</v>
      </c>
      <c r="F1332" s="4" t="s">
        <v>17</v>
      </c>
      <c r="G1332" s="4" t="s">
        <v>87</v>
      </c>
      <c r="H1332" s="4" t="s">
        <v>4</v>
      </c>
      <c r="I1332" s="4"/>
      <c r="J1332" s="4"/>
      <c r="K1332" s="8">
        <f>SUM(K1333+K1337)</f>
        <v>35233.099999999991</v>
      </c>
      <c r="L1332" s="9"/>
      <c r="M1332" s="9"/>
      <c r="N1332" s="9"/>
      <c r="O1332" s="9"/>
      <c r="P1332" s="9"/>
      <c r="Q1332" s="9"/>
      <c r="R1332" s="9"/>
      <c r="S1332" s="9"/>
    </row>
    <row r="1333" spans="1:19" s="47" customFormat="1" ht="47.25" customHeight="1" x14ac:dyDescent="0.25">
      <c r="A1333" s="129"/>
      <c r="B1333" s="7" t="s">
        <v>64</v>
      </c>
      <c r="C1333" s="56">
        <v>934</v>
      </c>
      <c r="D1333" s="4" t="s">
        <v>8</v>
      </c>
      <c r="E1333" s="4" t="s">
        <v>8</v>
      </c>
      <c r="F1333" s="4" t="s">
        <v>17</v>
      </c>
      <c r="G1333" s="4" t="s">
        <v>87</v>
      </c>
      <c r="H1333" s="4" t="s">
        <v>4</v>
      </c>
      <c r="I1333" s="4" t="s">
        <v>82</v>
      </c>
      <c r="J1333" s="4"/>
      <c r="K1333" s="8">
        <f>SUM(K1334:K1336)</f>
        <v>35233.099999999991</v>
      </c>
      <c r="L1333" s="9"/>
      <c r="M1333" s="9"/>
      <c r="N1333" s="9"/>
      <c r="O1333" s="9"/>
      <c r="P1333" s="9"/>
      <c r="Q1333" s="9"/>
      <c r="R1333" s="9"/>
      <c r="S1333" s="9"/>
    </row>
    <row r="1334" spans="1:19" s="47" customFormat="1" ht="48.75" customHeight="1" x14ac:dyDescent="0.25">
      <c r="A1334" s="129"/>
      <c r="B1334" s="7" t="s">
        <v>119</v>
      </c>
      <c r="C1334" s="56">
        <v>934</v>
      </c>
      <c r="D1334" s="4" t="s">
        <v>8</v>
      </c>
      <c r="E1334" s="4" t="s">
        <v>8</v>
      </c>
      <c r="F1334" s="4" t="s">
        <v>17</v>
      </c>
      <c r="G1334" s="4" t="s">
        <v>87</v>
      </c>
      <c r="H1334" s="4" t="s">
        <v>4</v>
      </c>
      <c r="I1334" s="4" t="s">
        <v>82</v>
      </c>
      <c r="J1334" s="4" t="s">
        <v>46</v>
      </c>
      <c r="K1334" s="8">
        <v>34767.199999999997</v>
      </c>
      <c r="L1334" s="9"/>
      <c r="M1334" s="9"/>
      <c r="N1334" s="9"/>
      <c r="O1334" s="9"/>
      <c r="P1334" s="9"/>
      <c r="Q1334" s="9"/>
      <c r="R1334" s="9"/>
      <c r="S1334" s="9"/>
    </row>
    <row r="1335" spans="1:19" s="47" customFormat="1" ht="31.5" customHeight="1" x14ac:dyDescent="0.25">
      <c r="A1335" s="129"/>
      <c r="B1335" s="7" t="s">
        <v>120</v>
      </c>
      <c r="C1335" s="56">
        <v>934</v>
      </c>
      <c r="D1335" s="4" t="s">
        <v>8</v>
      </c>
      <c r="E1335" s="4" t="s">
        <v>8</v>
      </c>
      <c r="F1335" s="4" t="s">
        <v>17</v>
      </c>
      <c r="G1335" s="4" t="s">
        <v>87</v>
      </c>
      <c r="H1335" s="4" t="s">
        <v>4</v>
      </c>
      <c r="I1335" s="4" t="s">
        <v>82</v>
      </c>
      <c r="J1335" s="4" t="s">
        <v>47</v>
      </c>
      <c r="K1335" s="8">
        <v>409.2</v>
      </c>
      <c r="L1335" s="9"/>
      <c r="M1335" s="9"/>
      <c r="N1335" s="9"/>
      <c r="O1335" s="9"/>
      <c r="P1335" s="9"/>
      <c r="Q1335" s="9"/>
      <c r="R1335" s="9"/>
      <c r="S1335" s="9"/>
    </row>
    <row r="1336" spans="1:19" s="47" customFormat="1" ht="18" customHeight="1" x14ac:dyDescent="0.25">
      <c r="A1336" s="129"/>
      <c r="B1336" s="7" t="s">
        <v>48</v>
      </c>
      <c r="C1336" s="56">
        <v>934</v>
      </c>
      <c r="D1336" s="4" t="s">
        <v>8</v>
      </c>
      <c r="E1336" s="4" t="s">
        <v>8</v>
      </c>
      <c r="F1336" s="4" t="s">
        <v>17</v>
      </c>
      <c r="G1336" s="4" t="s">
        <v>87</v>
      </c>
      <c r="H1336" s="4" t="s">
        <v>4</v>
      </c>
      <c r="I1336" s="4" t="s">
        <v>82</v>
      </c>
      <c r="J1336" s="4" t="s">
        <v>49</v>
      </c>
      <c r="K1336" s="8">
        <v>56.7</v>
      </c>
      <c r="L1336" s="9"/>
      <c r="M1336" s="9"/>
      <c r="N1336" s="9"/>
      <c r="O1336" s="9"/>
      <c r="P1336" s="9"/>
      <c r="Q1336" s="9"/>
      <c r="R1336" s="9"/>
      <c r="S1336" s="9"/>
    </row>
    <row r="1337" spans="1:19" s="47" customFormat="1" ht="31.5" customHeight="1" x14ac:dyDescent="0.25">
      <c r="A1337" s="129"/>
      <c r="B1337" s="7" t="s">
        <v>282</v>
      </c>
      <c r="C1337" s="56">
        <v>934</v>
      </c>
      <c r="D1337" s="4" t="s">
        <v>8</v>
      </c>
      <c r="E1337" s="4" t="s">
        <v>8</v>
      </c>
      <c r="F1337" s="4" t="s">
        <v>17</v>
      </c>
      <c r="G1337" s="4" t="s">
        <v>87</v>
      </c>
      <c r="H1337" s="4" t="s">
        <v>4</v>
      </c>
      <c r="I1337" s="4" t="s">
        <v>281</v>
      </c>
      <c r="J1337" s="4"/>
      <c r="K1337" s="8">
        <f>K1338</f>
        <v>0</v>
      </c>
      <c r="L1337" s="9"/>
      <c r="M1337" s="9"/>
      <c r="N1337" s="9"/>
      <c r="O1337" s="9"/>
      <c r="P1337" s="9"/>
      <c r="Q1337" s="9"/>
      <c r="R1337" s="9"/>
      <c r="S1337" s="9"/>
    </row>
    <row r="1338" spans="1:19" s="47" customFormat="1" ht="31.5" customHeight="1" x14ac:dyDescent="0.25">
      <c r="A1338" s="129"/>
      <c r="B1338" s="7" t="s">
        <v>120</v>
      </c>
      <c r="C1338" s="56">
        <v>934</v>
      </c>
      <c r="D1338" s="4" t="s">
        <v>8</v>
      </c>
      <c r="E1338" s="4" t="s">
        <v>8</v>
      </c>
      <c r="F1338" s="4" t="s">
        <v>17</v>
      </c>
      <c r="G1338" s="4" t="s">
        <v>87</v>
      </c>
      <c r="H1338" s="4" t="s">
        <v>4</v>
      </c>
      <c r="I1338" s="4" t="s">
        <v>281</v>
      </c>
      <c r="J1338" s="4" t="s">
        <v>47</v>
      </c>
      <c r="K1338" s="8"/>
      <c r="L1338" s="9"/>
      <c r="M1338" s="9"/>
      <c r="N1338" s="9"/>
      <c r="O1338" s="9"/>
      <c r="P1338" s="9"/>
      <c r="Q1338" s="9"/>
      <c r="R1338" s="9"/>
      <c r="S1338" s="9"/>
    </row>
    <row r="1339" spans="1:19" s="47" customFormat="1" ht="47.25" customHeight="1" x14ac:dyDescent="0.25">
      <c r="A1339" s="129"/>
      <c r="B1339" s="7" t="s">
        <v>395</v>
      </c>
      <c r="C1339" s="56">
        <v>934</v>
      </c>
      <c r="D1339" s="4" t="s">
        <v>8</v>
      </c>
      <c r="E1339" s="4" t="s">
        <v>8</v>
      </c>
      <c r="F1339" s="4" t="s">
        <v>17</v>
      </c>
      <c r="G1339" s="4" t="s">
        <v>87</v>
      </c>
      <c r="H1339" s="4" t="s">
        <v>5</v>
      </c>
      <c r="I1339" s="4"/>
      <c r="J1339" s="65"/>
      <c r="K1339" s="8">
        <f>K1340+K1343</f>
        <v>592.6</v>
      </c>
      <c r="L1339" s="9"/>
      <c r="M1339" s="9"/>
      <c r="N1339" s="9"/>
      <c r="O1339" s="9"/>
      <c r="P1339" s="9"/>
      <c r="Q1339" s="9"/>
      <c r="R1339" s="9"/>
      <c r="S1339" s="9"/>
    </row>
    <row r="1340" spans="1:19" s="47" customFormat="1" ht="18" customHeight="1" x14ac:dyDescent="0.25">
      <c r="A1340" s="129"/>
      <c r="B1340" s="7" t="s">
        <v>396</v>
      </c>
      <c r="C1340" s="56">
        <v>934</v>
      </c>
      <c r="D1340" s="4" t="s">
        <v>8</v>
      </c>
      <c r="E1340" s="4" t="s">
        <v>8</v>
      </c>
      <c r="F1340" s="4" t="s">
        <v>17</v>
      </c>
      <c r="G1340" s="4" t="s">
        <v>87</v>
      </c>
      <c r="H1340" s="4" t="s">
        <v>5</v>
      </c>
      <c r="I1340" s="4" t="s">
        <v>208</v>
      </c>
      <c r="J1340" s="65"/>
      <c r="K1340" s="8">
        <f>K1342+K1341</f>
        <v>592.6</v>
      </c>
      <c r="L1340" s="9"/>
      <c r="M1340" s="9"/>
      <c r="N1340" s="9"/>
      <c r="O1340" s="9"/>
      <c r="P1340" s="9"/>
      <c r="Q1340" s="9"/>
      <c r="R1340" s="9"/>
      <c r="S1340" s="9"/>
    </row>
    <row r="1341" spans="1:19" s="47" customFormat="1" ht="55.5" customHeight="1" x14ac:dyDescent="0.25">
      <c r="A1341" s="129"/>
      <c r="B1341" s="7" t="s">
        <v>119</v>
      </c>
      <c r="C1341" s="56">
        <v>934</v>
      </c>
      <c r="D1341" s="4" t="s">
        <v>8</v>
      </c>
      <c r="E1341" s="4" t="s">
        <v>8</v>
      </c>
      <c r="F1341" s="4" t="s">
        <v>17</v>
      </c>
      <c r="G1341" s="4" t="s">
        <v>87</v>
      </c>
      <c r="H1341" s="4" t="s">
        <v>5</v>
      </c>
      <c r="I1341" s="4" t="s">
        <v>208</v>
      </c>
      <c r="J1341" s="65" t="s">
        <v>46</v>
      </c>
      <c r="K1341" s="8"/>
      <c r="L1341" s="9"/>
      <c r="M1341" s="9"/>
      <c r="N1341" s="9"/>
      <c r="O1341" s="9"/>
      <c r="P1341" s="9"/>
      <c r="Q1341" s="9"/>
      <c r="R1341" s="9"/>
      <c r="S1341" s="9"/>
    </row>
    <row r="1342" spans="1:19" s="47" customFormat="1" ht="31.5" customHeight="1" x14ac:dyDescent="0.25">
      <c r="A1342" s="129"/>
      <c r="B1342" s="7" t="s">
        <v>120</v>
      </c>
      <c r="C1342" s="56">
        <v>934</v>
      </c>
      <c r="D1342" s="4" t="s">
        <v>8</v>
      </c>
      <c r="E1342" s="4" t="s">
        <v>8</v>
      </c>
      <c r="F1342" s="4" t="s">
        <v>17</v>
      </c>
      <c r="G1342" s="4" t="s">
        <v>87</v>
      </c>
      <c r="H1342" s="4" t="s">
        <v>5</v>
      </c>
      <c r="I1342" s="4" t="s">
        <v>208</v>
      </c>
      <c r="J1342" s="65" t="s">
        <v>47</v>
      </c>
      <c r="K1342" s="8">
        <v>592.6</v>
      </c>
      <c r="L1342" s="9"/>
      <c r="M1342" s="9"/>
      <c r="N1342" s="9"/>
      <c r="O1342" s="9"/>
      <c r="P1342" s="9"/>
      <c r="Q1342" s="9"/>
      <c r="R1342" s="9"/>
      <c r="S1342" s="9"/>
    </row>
    <row r="1343" spans="1:19" s="47" customFormat="1" ht="31.5" customHeight="1" x14ac:dyDescent="0.25">
      <c r="A1343" s="129"/>
      <c r="B1343" s="7" t="s">
        <v>282</v>
      </c>
      <c r="C1343" s="56">
        <v>934</v>
      </c>
      <c r="D1343" s="4" t="s">
        <v>8</v>
      </c>
      <c r="E1343" s="4" t="s">
        <v>8</v>
      </c>
      <c r="F1343" s="4" t="s">
        <v>17</v>
      </c>
      <c r="G1343" s="4" t="s">
        <v>87</v>
      </c>
      <c r="H1343" s="4" t="s">
        <v>5</v>
      </c>
      <c r="I1343" s="4" t="s">
        <v>281</v>
      </c>
      <c r="J1343" s="65"/>
      <c r="K1343" s="8">
        <f>K1344</f>
        <v>0</v>
      </c>
      <c r="L1343" s="9"/>
      <c r="M1343" s="9"/>
      <c r="N1343" s="9"/>
      <c r="O1343" s="9"/>
      <c r="P1343" s="9"/>
      <c r="Q1343" s="9"/>
      <c r="R1343" s="9"/>
      <c r="S1343" s="9"/>
    </row>
    <row r="1344" spans="1:19" s="47" customFormat="1" ht="31.5" customHeight="1" x14ac:dyDescent="0.25">
      <c r="A1344" s="129"/>
      <c r="B1344" s="7" t="s">
        <v>120</v>
      </c>
      <c r="C1344" s="56">
        <v>934</v>
      </c>
      <c r="D1344" s="4" t="s">
        <v>8</v>
      </c>
      <c r="E1344" s="4" t="s">
        <v>8</v>
      </c>
      <c r="F1344" s="4" t="s">
        <v>17</v>
      </c>
      <c r="G1344" s="4" t="s">
        <v>87</v>
      </c>
      <c r="H1344" s="4" t="s">
        <v>5</v>
      </c>
      <c r="I1344" s="4" t="s">
        <v>281</v>
      </c>
      <c r="J1344" s="65" t="s">
        <v>47</v>
      </c>
      <c r="K1344" s="8"/>
      <c r="L1344" s="9"/>
      <c r="M1344" s="9"/>
      <c r="N1344" s="9"/>
      <c r="O1344" s="9"/>
      <c r="P1344" s="9"/>
      <c r="Q1344" s="9"/>
      <c r="R1344" s="9"/>
      <c r="S1344" s="9"/>
    </row>
    <row r="1345" spans="1:19" s="47" customFormat="1" ht="31.5" customHeight="1" x14ac:dyDescent="0.25">
      <c r="A1345" s="129"/>
      <c r="B1345" s="7" t="s">
        <v>278</v>
      </c>
      <c r="C1345" s="56">
        <v>934</v>
      </c>
      <c r="D1345" s="4" t="s">
        <v>8</v>
      </c>
      <c r="E1345" s="4" t="s">
        <v>8</v>
      </c>
      <c r="F1345" s="4" t="s">
        <v>68</v>
      </c>
      <c r="G1345" s="56"/>
      <c r="H1345" s="65"/>
      <c r="I1345" s="65"/>
      <c r="J1345" s="65"/>
      <c r="K1345" s="8">
        <f>K1350+K1346</f>
        <v>2334.8000000000002</v>
      </c>
      <c r="L1345" s="9"/>
      <c r="M1345" s="9"/>
      <c r="N1345" s="9"/>
      <c r="O1345" s="9"/>
      <c r="P1345" s="9"/>
      <c r="Q1345" s="9"/>
      <c r="R1345" s="9"/>
      <c r="S1345" s="9"/>
    </row>
    <row r="1346" spans="1:19" s="47" customFormat="1" ht="47.25" customHeight="1" x14ac:dyDescent="0.25">
      <c r="A1346" s="129"/>
      <c r="B1346" s="7" t="s">
        <v>327</v>
      </c>
      <c r="C1346" s="56">
        <v>934</v>
      </c>
      <c r="D1346" s="4" t="s">
        <v>8</v>
      </c>
      <c r="E1346" s="4" t="s">
        <v>8</v>
      </c>
      <c r="F1346" s="4" t="s">
        <v>68</v>
      </c>
      <c r="G1346" s="4" t="s">
        <v>87</v>
      </c>
      <c r="H1346" s="4"/>
      <c r="I1346" s="4"/>
      <c r="J1346" s="4"/>
      <c r="K1346" s="8">
        <f>K1347</f>
        <v>900</v>
      </c>
      <c r="L1346" s="9"/>
      <c r="M1346" s="9"/>
      <c r="N1346" s="9"/>
      <c r="O1346" s="9"/>
      <c r="P1346" s="9"/>
      <c r="Q1346" s="9"/>
      <c r="R1346" s="9"/>
      <c r="S1346" s="9"/>
    </row>
    <row r="1347" spans="1:19" s="47" customFormat="1" ht="47.25" customHeight="1" x14ac:dyDescent="0.25">
      <c r="A1347" s="129"/>
      <c r="B1347" s="7" t="s">
        <v>328</v>
      </c>
      <c r="C1347" s="56">
        <v>934</v>
      </c>
      <c r="D1347" s="4" t="s">
        <v>8</v>
      </c>
      <c r="E1347" s="4" t="s">
        <v>8</v>
      </c>
      <c r="F1347" s="4" t="s">
        <v>68</v>
      </c>
      <c r="G1347" s="4" t="s">
        <v>87</v>
      </c>
      <c r="H1347" s="4" t="s">
        <v>2</v>
      </c>
      <c r="I1347" s="4"/>
      <c r="J1347" s="4"/>
      <c r="K1347" s="8">
        <f>K1348</f>
        <v>900</v>
      </c>
      <c r="L1347" s="9"/>
      <c r="M1347" s="9"/>
      <c r="N1347" s="9"/>
      <c r="O1347" s="9"/>
      <c r="P1347" s="9"/>
      <c r="Q1347" s="9"/>
      <c r="R1347" s="9"/>
      <c r="S1347" s="9"/>
    </row>
    <row r="1348" spans="1:19" s="47" customFormat="1" ht="78.75" customHeight="1" x14ac:dyDescent="0.25">
      <c r="A1348" s="129"/>
      <c r="B1348" s="7" t="s">
        <v>329</v>
      </c>
      <c r="C1348" s="56">
        <v>934</v>
      </c>
      <c r="D1348" s="4" t="s">
        <v>8</v>
      </c>
      <c r="E1348" s="4" t="s">
        <v>8</v>
      </c>
      <c r="F1348" s="4" t="s">
        <v>68</v>
      </c>
      <c r="G1348" s="4" t="s">
        <v>87</v>
      </c>
      <c r="H1348" s="4" t="s">
        <v>2</v>
      </c>
      <c r="I1348" s="4" t="s">
        <v>277</v>
      </c>
      <c r="J1348" s="4"/>
      <c r="K1348" s="8">
        <f>K1349</f>
        <v>900</v>
      </c>
      <c r="L1348" s="9"/>
      <c r="M1348" s="9"/>
      <c r="N1348" s="9"/>
      <c r="O1348" s="9"/>
      <c r="P1348" s="9"/>
      <c r="Q1348" s="9"/>
      <c r="R1348" s="9"/>
      <c r="S1348" s="9"/>
    </row>
    <row r="1349" spans="1:19" s="47" customFormat="1" ht="31.5" customHeight="1" x14ac:dyDescent="0.25">
      <c r="A1349" s="129"/>
      <c r="B1349" s="7" t="s">
        <v>120</v>
      </c>
      <c r="C1349" s="56">
        <v>934</v>
      </c>
      <c r="D1349" s="4" t="s">
        <v>8</v>
      </c>
      <c r="E1349" s="4" t="s">
        <v>8</v>
      </c>
      <c r="F1349" s="4" t="s">
        <v>68</v>
      </c>
      <c r="G1349" s="4" t="s">
        <v>87</v>
      </c>
      <c r="H1349" s="4" t="s">
        <v>2</v>
      </c>
      <c r="I1349" s="4" t="s">
        <v>277</v>
      </c>
      <c r="J1349" s="4" t="s">
        <v>47</v>
      </c>
      <c r="K1349" s="8">
        <f>100+100+700</f>
        <v>900</v>
      </c>
      <c r="L1349" s="9"/>
      <c r="M1349" s="9"/>
      <c r="N1349" s="9"/>
      <c r="O1349" s="9"/>
      <c r="P1349" s="9"/>
      <c r="Q1349" s="9"/>
      <c r="R1349" s="9"/>
      <c r="S1349" s="9"/>
    </row>
    <row r="1350" spans="1:19" s="47" customFormat="1" ht="31.5" customHeight="1" x14ac:dyDescent="0.25">
      <c r="A1350" s="129"/>
      <c r="B1350" s="7" t="s">
        <v>330</v>
      </c>
      <c r="C1350" s="56">
        <v>934</v>
      </c>
      <c r="D1350" s="4" t="s">
        <v>8</v>
      </c>
      <c r="E1350" s="4" t="s">
        <v>8</v>
      </c>
      <c r="F1350" s="4" t="s">
        <v>68</v>
      </c>
      <c r="G1350" s="51">
        <v>2</v>
      </c>
      <c r="H1350" s="4"/>
      <c r="I1350" s="4"/>
      <c r="J1350" s="4"/>
      <c r="K1350" s="8">
        <f>K1351</f>
        <v>1434.8</v>
      </c>
      <c r="L1350" s="9"/>
      <c r="M1350" s="9"/>
      <c r="N1350" s="9"/>
      <c r="O1350" s="9"/>
      <c r="P1350" s="9"/>
      <c r="Q1350" s="9"/>
      <c r="R1350" s="9"/>
      <c r="S1350" s="9"/>
    </row>
    <row r="1351" spans="1:19" s="47" customFormat="1" ht="78.75" customHeight="1" x14ac:dyDescent="0.25">
      <c r="A1351" s="129"/>
      <c r="B1351" s="57" t="s">
        <v>505</v>
      </c>
      <c r="C1351" s="56">
        <v>934</v>
      </c>
      <c r="D1351" s="4" t="s">
        <v>8</v>
      </c>
      <c r="E1351" s="4" t="s">
        <v>8</v>
      </c>
      <c r="F1351" s="4" t="s">
        <v>68</v>
      </c>
      <c r="G1351" s="51">
        <v>2</v>
      </c>
      <c r="H1351" s="4" t="s">
        <v>2</v>
      </c>
      <c r="I1351" s="4"/>
      <c r="J1351" s="4"/>
      <c r="K1351" s="8">
        <f>K1352</f>
        <v>1434.8</v>
      </c>
      <c r="L1351" s="9"/>
      <c r="M1351" s="9"/>
      <c r="N1351" s="9"/>
      <c r="O1351" s="9"/>
      <c r="P1351" s="9"/>
      <c r="Q1351" s="9"/>
      <c r="R1351" s="9"/>
      <c r="S1351" s="9"/>
    </row>
    <row r="1352" spans="1:19" s="47" customFormat="1" ht="47.25" customHeight="1" x14ac:dyDescent="0.25">
      <c r="A1352" s="129"/>
      <c r="B1352" s="7" t="s">
        <v>506</v>
      </c>
      <c r="C1352" s="56">
        <v>934</v>
      </c>
      <c r="D1352" s="4" t="s">
        <v>8</v>
      </c>
      <c r="E1352" s="4" t="s">
        <v>8</v>
      </c>
      <c r="F1352" s="4" t="s">
        <v>68</v>
      </c>
      <c r="G1352" s="51">
        <v>2</v>
      </c>
      <c r="H1352" s="4" t="s">
        <v>2</v>
      </c>
      <c r="I1352" s="4" t="s">
        <v>152</v>
      </c>
      <c r="J1352" s="4"/>
      <c r="K1352" s="8">
        <f>K1353</f>
        <v>1434.8</v>
      </c>
      <c r="L1352" s="9"/>
      <c r="M1352" s="9"/>
      <c r="N1352" s="9"/>
      <c r="O1352" s="9"/>
      <c r="P1352" s="9"/>
      <c r="Q1352" s="9"/>
      <c r="R1352" s="9"/>
      <c r="S1352" s="9"/>
    </row>
    <row r="1353" spans="1:19" s="47" customFormat="1" ht="31.5" customHeight="1" x14ac:dyDescent="0.25">
      <c r="A1353" s="129"/>
      <c r="B1353" s="7" t="s">
        <v>120</v>
      </c>
      <c r="C1353" s="56">
        <v>934</v>
      </c>
      <c r="D1353" s="4" t="s">
        <v>8</v>
      </c>
      <c r="E1353" s="4" t="s">
        <v>8</v>
      </c>
      <c r="F1353" s="4" t="s">
        <v>68</v>
      </c>
      <c r="G1353" s="51">
        <v>2</v>
      </c>
      <c r="H1353" s="4" t="s">
        <v>2</v>
      </c>
      <c r="I1353" s="4" t="s">
        <v>152</v>
      </c>
      <c r="J1353" s="4" t="s">
        <v>47</v>
      </c>
      <c r="K1353" s="8">
        <f>60+50+1324.8</f>
        <v>1434.8</v>
      </c>
      <c r="L1353" s="9"/>
      <c r="M1353" s="9"/>
      <c r="N1353" s="9"/>
      <c r="O1353" s="9"/>
      <c r="P1353" s="9"/>
      <c r="Q1353" s="9"/>
      <c r="R1353" s="9"/>
      <c r="S1353" s="9"/>
    </row>
    <row r="1354" spans="1:19" s="47" customFormat="1" ht="18" customHeight="1" x14ac:dyDescent="0.25">
      <c r="A1354" s="129"/>
      <c r="B1354" s="7" t="s">
        <v>27</v>
      </c>
      <c r="C1354" s="56">
        <v>934</v>
      </c>
      <c r="D1354" s="4" t="s">
        <v>8</v>
      </c>
      <c r="E1354" s="4" t="s">
        <v>24</v>
      </c>
      <c r="F1354" s="66"/>
      <c r="G1354" s="66"/>
      <c r="H1354" s="66"/>
      <c r="I1354" s="66"/>
      <c r="J1354" s="66"/>
      <c r="K1354" s="67">
        <f>K1355</f>
        <v>6154.9</v>
      </c>
      <c r="L1354" s="9"/>
      <c r="M1354" s="9"/>
      <c r="N1354" s="9"/>
      <c r="O1354" s="9"/>
      <c r="P1354" s="9"/>
      <c r="Q1354" s="9"/>
      <c r="R1354" s="9"/>
      <c r="S1354" s="9"/>
    </row>
    <row r="1355" spans="1:19" s="47" customFormat="1" ht="18" customHeight="1" x14ac:dyDescent="0.25">
      <c r="A1355" s="129"/>
      <c r="B1355" s="7" t="s">
        <v>392</v>
      </c>
      <c r="C1355" s="56">
        <v>934</v>
      </c>
      <c r="D1355" s="4" t="s">
        <v>8</v>
      </c>
      <c r="E1355" s="4" t="s">
        <v>24</v>
      </c>
      <c r="F1355" s="4" t="s">
        <v>17</v>
      </c>
      <c r="G1355" s="4"/>
      <c r="H1355" s="4"/>
      <c r="I1355" s="4"/>
      <c r="J1355" s="4"/>
      <c r="K1355" s="8">
        <f>K1356</f>
        <v>6154.9</v>
      </c>
      <c r="L1355" s="9"/>
      <c r="M1355" s="9"/>
      <c r="N1355" s="9"/>
      <c r="O1355" s="9"/>
      <c r="P1355" s="9"/>
      <c r="Q1355" s="9"/>
      <c r="R1355" s="9"/>
      <c r="S1355" s="9"/>
    </row>
    <row r="1356" spans="1:19" s="47" customFormat="1" ht="18" customHeight="1" x14ac:dyDescent="0.25">
      <c r="A1356" s="129"/>
      <c r="B1356" s="7" t="s">
        <v>393</v>
      </c>
      <c r="C1356" s="56">
        <v>934</v>
      </c>
      <c r="D1356" s="4" t="s">
        <v>8</v>
      </c>
      <c r="E1356" s="4" t="s">
        <v>24</v>
      </c>
      <c r="F1356" s="4" t="s">
        <v>17</v>
      </c>
      <c r="G1356" s="4" t="s">
        <v>87</v>
      </c>
      <c r="H1356" s="4"/>
      <c r="I1356" s="4"/>
      <c r="J1356" s="4"/>
      <c r="K1356" s="8">
        <f>K1357</f>
        <v>6154.9</v>
      </c>
      <c r="L1356" s="9"/>
      <c r="M1356" s="9"/>
      <c r="N1356" s="9"/>
      <c r="O1356" s="9"/>
      <c r="P1356" s="9"/>
      <c r="Q1356" s="9"/>
      <c r="R1356" s="9"/>
      <c r="S1356" s="9"/>
    </row>
    <row r="1357" spans="1:19" s="47" customFormat="1" ht="36.75" customHeight="1" x14ac:dyDescent="0.25">
      <c r="A1357" s="129"/>
      <c r="B1357" s="7" t="s">
        <v>514</v>
      </c>
      <c r="C1357" s="56">
        <v>934</v>
      </c>
      <c r="D1357" s="4" t="s">
        <v>8</v>
      </c>
      <c r="E1357" s="4" t="s">
        <v>24</v>
      </c>
      <c r="F1357" s="4" t="s">
        <v>17</v>
      </c>
      <c r="G1357" s="4" t="s">
        <v>87</v>
      </c>
      <c r="H1357" s="4" t="s">
        <v>2</v>
      </c>
      <c r="I1357" s="4"/>
      <c r="J1357" s="4"/>
      <c r="K1357" s="8">
        <f>K1358+K1362</f>
        <v>6154.9</v>
      </c>
      <c r="L1357" s="9"/>
      <c r="M1357" s="9"/>
      <c r="N1357" s="9"/>
      <c r="O1357" s="9"/>
      <c r="P1357" s="9"/>
      <c r="Q1357" s="9"/>
      <c r="R1357" s="9"/>
      <c r="S1357" s="9"/>
    </row>
    <row r="1358" spans="1:19" s="47" customFormat="1" ht="18" customHeight="1" x14ac:dyDescent="0.25">
      <c r="A1358" s="129"/>
      <c r="B1358" s="7" t="s">
        <v>58</v>
      </c>
      <c r="C1358" s="56">
        <v>934</v>
      </c>
      <c r="D1358" s="4" t="s">
        <v>8</v>
      </c>
      <c r="E1358" s="4" t="s">
        <v>24</v>
      </c>
      <c r="F1358" s="4" t="s">
        <v>17</v>
      </c>
      <c r="G1358" s="4" t="s">
        <v>87</v>
      </c>
      <c r="H1358" s="4" t="s">
        <v>2</v>
      </c>
      <c r="I1358" s="4" t="s">
        <v>75</v>
      </c>
      <c r="J1358" s="4"/>
      <c r="K1358" s="8">
        <f>K1359+K1360+K1361</f>
        <v>6144</v>
      </c>
      <c r="L1358" s="9"/>
      <c r="M1358" s="9"/>
      <c r="N1358" s="9"/>
      <c r="O1358" s="9"/>
      <c r="P1358" s="9"/>
      <c r="Q1358" s="9"/>
      <c r="R1358" s="9"/>
      <c r="S1358" s="9"/>
    </row>
    <row r="1359" spans="1:19" s="47" customFormat="1" ht="51" customHeight="1" x14ac:dyDescent="0.25">
      <c r="A1359" s="129"/>
      <c r="B1359" s="7" t="s">
        <v>119</v>
      </c>
      <c r="C1359" s="56">
        <v>934</v>
      </c>
      <c r="D1359" s="4" t="s">
        <v>8</v>
      </c>
      <c r="E1359" s="4" t="s">
        <v>24</v>
      </c>
      <c r="F1359" s="4" t="s">
        <v>17</v>
      </c>
      <c r="G1359" s="4" t="s">
        <v>87</v>
      </c>
      <c r="H1359" s="4" t="s">
        <v>2</v>
      </c>
      <c r="I1359" s="4" t="s">
        <v>75</v>
      </c>
      <c r="J1359" s="4" t="s">
        <v>46</v>
      </c>
      <c r="K1359" s="8">
        <v>6046.1</v>
      </c>
      <c r="L1359" s="9"/>
      <c r="M1359" s="9"/>
      <c r="N1359" s="9"/>
      <c r="O1359" s="9"/>
      <c r="P1359" s="9"/>
      <c r="Q1359" s="9"/>
      <c r="R1359" s="9"/>
      <c r="S1359" s="9"/>
    </row>
    <row r="1360" spans="1:19" s="47" customFormat="1" ht="31.5" customHeight="1" x14ac:dyDescent="0.25">
      <c r="A1360" s="129"/>
      <c r="B1360" s="7" t="s">
        <v>120</v>
      </c>
      <c r="C1360" s="56">
        <v>934</v>
      </c>
      <c r="D1360" s="4" t="s">
        <v>8</v>
      </c>
      <c r="E1360" s="4" t="s">
        <v>24</v>
      </c>
      <c r="F1360" s="4" t="s">
        <v>17</v>
      </c>
      <c r="G1360" s="4" t="s">
        <v>87</v>
      </c>
      <c r="H1360" s="4" t="s">
        <v>2</v>
      </c>
      <c r="I1360" s="4" t="s">
        <v>75</v>
      </c>
      <c r="J1360" s="4" t="s">
        <v>47</v>
      </c>
      <c r="K1360" s="8">
        <v>97.9</v>
      </c>
      <c r="L1360" s="9"/>
      <c r="M1360" s="9"/>
      <c r="N1360" s="9"/>
      <c r="O1360" s="9"/>
      <c r="P1360" s="9"/>
      <c r="Q1360" s="9"/>
      <c r="R1360" s="9"/>
      <c r="S1360" s="9"/>
    </row>
    <row r="1361" spans="1:19" s="47" customFormat="1" ht="18" customHeight="1" x14ac:dyDescent="0.25">
      <c r="A1361" s="129"/>
      <c r="B1361" s="7" t="s">
        <v>48</v>
      </c>
      <c r="C1361" s="56">
        <v>934</v>
      </c>
      <c r="D1361" s="4" t="s">
        <v>8</v>
      </c>
      <c r="E1361" s="4" t="s">
        <v>24</v>
      </c>
      <c r="F1361" s="4" t="s">
        <v>17</v>
      </c>
      <c r="G1361" s="4" t="s">
        <v>87</v>
      </c>
      <c r="H1361" s="4" t="s">
        <v>2</v>
      </c>
      <c r="I1361" s="4" t="s">
        <v>75</v>
      </c>
      <c r="J1361" s="4" t="s">
        <v>49</v>
      </c>
      <c r="K1361" s="8"/>
      <c r="L1361" s="9"/>
      <c r="M1361" s="9"/>
      <c r="N1361" s="9"/>
      <c r="O1361" s="9"/>
      <c r="P1361" s="9"/>
      <c r="Q1361" s="9"/>
      <c r="R1361" s="9"/>
      <c r="S1361" s="9"/>
    </row>
    <row r="1362" spans="1:19" s="47" customFormat="1" ht="18" customHeight="1" x14ac:dyDescent="0.25">
      <c r="A1362" s="129"/>
      <c r="B1362" s="7" t="s">
        <v>230</v>
      </c>
      <c r="C1362" s="56">
        <v>934</v>
      </c>
      <c r="D1362" s="4" t="s">
        <v>8</v>
      </c>
      <c r="E1362" s="4" t="s">
        <v>24</v>
      </c>
      <c r="F1362" s="4" t="s">
        <v>17</v>
      </c>
      <c r="G1362" s="51">
        <v>1</v>
      </c>
      <c r="H1362" s="4" t="s">
        <v>2</v>
      </c>
      <c r="I1362" s="4" t="s">
        <v>229</v>
      </c>
      <c r="J1362" s="4"/>
      <c r="K1362" s="8">
        <f>SUM(K1363)</f>
        <v>10.9</v>
      </c>
      <c r="L1362" s="9"/>
      <c r="M1362" s="9"/>
      <c r="N1362" s="9"/>
      <c r="O1362" s="9"/>
      <c r="P1362" s="9"/>
      <c r="Q1362" s="9"/>
      <c r="R1362" s="9"/>
      <c r="S1362" s="9"/>
    </row>
    <row r="1363" spans="1:19" s="47" customFormat="1" ht="40.5" customHeight="1" x14ac:dyDescent="0.25">
      <c r="A1363" s="129"/>
      <c r="B1363" s="7" t="s">
        <v>120</v>
      </c>
      <c r="C1363" s="56">
        <v>934</v>
      </c>
      <c r="D1363" s="4" t="s">
        <v>8</v>
      </c>
      <c r="E1363" s="4" t="s">
        <v>24</v>
      </c>
      <c r="F1363" s="4" t="s">
        <v>17</v>
      </c>
      <c r="G1363" s="51">
        <v>1</v>
      </c>
      <c r="H1363" s="4" t="s">
        <v>2</v>
      </c>
      <c r="I1363" s="4" t="s">
        <v>229</v>
      </c>
      <c r="J1363" s="4" t="s">
        <v>47</v>
      </c>
      <c r="K1363" s="8">
        <v>10.9</v>
      </c>
      <c r="L1363" s="9"/>
      <c r="M1363" s="9"/>
      <c r="N1363" s="9"/>
      <c r="O1363" s="9"/>
      <c r="P1363" s="9"/>
      <c r="Q1363" s="9"/>
      <c r="R1363" s="9"/>
      <c r="S1363" s="9"/>
    </row>
    <row r="1364" spans="1:19" s="47" customFormat="1" ht="47.25" customHeight="1" x14ac:dyDescent="0.25">
      <c r="A1364" s="129" t="s">
        <v>39</v>
      </c>
      <c r="B1364" s="7" t="s">
        <v>397</v>
      </c>
      <c r="C1364" s="56">
        <v>942</v>
      </c>
      <c r="D1364" s="4"/>
      <c r="E1364" s="4"/>
      <c r="F1364" s="4"/>
      <c r="G1364" s="51"/>
      <c r="H1364" s="4"/>
      <c r="I1364" s="4"/>
      <c r="J1364" s="4"/>
      <c r="K1364" s="8">
        <f>K1371+K1413+K1420+K1365</f>
        <v>307158.3</v>
      </c>
      <c r="L1364" s="9"/>
      <c r="M1364" s="9"/>
      <c r="N1364" s="9"/>
      <c r="O1364" s="9"/>
      <c r="P1364" s="9"/>
      <c r="Q1364" s="9"/>
      <c r="R1364" s="9"/>
      <c r="S1364" s="9"/>
    </row>
    <row r="1365" spans="1:19" s="47" customFormat="1" ht="18" customHeight="1" x14ac:dyDescent="0.25">
      <c r="A1365" s="129"/>
      <c r="B1365" s="7" t="s">
        <v>14</v>
      </c>
      <c r="C1365" s="56">
        <v>942</v>
      </c>
      <c r="D1365" s="4" t="s">
        <v>5</v>
      </c>
      <c r="E1365" s="65"/>
      <c r="F1365" s="65"/>
      <c r="G1365" s="56"/>
      <c r="H1365" s="4"/>
      <c r="I1365" s="4"/>
      <c r="J1365" s="4"/>
      <c r="K1365" s="8">
        <f>K1366</f>
        <v>947.2</v>
      </c>
      <c r="L1365" s="9"/>
      <c r="M1365" s="9"/>
      <c r="N1365" s="9"/>
      <c r="O1365" s="9"/>
      <c r="P1365" s="9"/>
      <c r="Q1365" s="9"/>
      <c r="R1365" s="9"/>
      <c r="S1365" s="9"/>
    </row>
    <row r="1366" spans="1:19" s="47" customFormat="1" ht="31.5" customHeight="1" x14ac:dyDescent="0.25">
      <c r="A1366" s="129"/>
      <c r="B1366" s="7" t="s">
        <v>126</v>
      </c>
      <c r="C1366" s="56">
        <v>942</v>
      </c>
      <c r="D1366" s="65" t="s">
        <v>5</v>
      </c>
      <c r="E1366" s="65" t="s">
        <v>10</v>
      </c>
      <c r="F1366" s="65"/>
      <c r="G1366" s="56"/>
      <c r="H1366" s="4"/>
      <c r="I1366" s="4"/>
      <c r="J1366" s="4"/>
      <c r="K1366" s="8">
        <f>K1367</f>
        <v>947.2</v>
      </c>
      <c r="L1366" s="9"/>
      <c r="M1366" s="9"/>
      <c r="N1366" s="9"/>
      <c r="O1366" s="9"/>
      <c r="P1366" s="9"/>
      <c r="Q1366" s="9"/>
      <c r="R1366" s="9"/>
      <c r="S1366" s="9"/>
    </row>
    <row r="1367" spans="1:19" s="47" customFormat="1" ht="18" customHeight="1" x14ac:dyDescent="0.25">
      <c r="A1367" s="129"/>
      <c r="B1367" s="7" t="s">
        <v>343</v>
      </c>
      <c r="C1367" s="56">
        <v>942</v>
      </c>
      <c r="D1367" s="65" t="s">
        <v>5</v>
      </c>
      <c r="E1367" s="65" t="s">
        <v>10</v>
      </c>
      <c r="F1367" s="65" t="s">
        <v>80</v>
      </c>
      <c r="G1367" s="56"/>
      <c r="H1367" s="4"/>
      <c r="I1367" s="4"/>
      <c r="J1367" s="4"/>
      <c r="K1367" s="8">
        <f>K1368</f>
        <v>947.2</v>
      </c>
      <c r="L1367" s="9"/>
      <c r="M1367" s="9"/>
      <c r="N1367" s="9"/>
      <c r="O1367" s="9"/>
      <c r="P1367" s="9"/>
      <c r="Q1367" s="9"/>
      <c r="R1367" s="9"/>
      <c r="S1367" s="9"/>
    </row>
    <row r="1368" spans="1:19" s="47" customFormat="1" ht="47.25" customHeight="1" x14ac:dyDescent="0.25">
      <c r="A1368" s="129"/>
      <c r="B1368" s="34" t="s">
        <v>344</v>
      </c>
      <c r="C1368" s="56">
        <v>942</v>
      </c>
      <c r="D1368" s="65" t="s">
        <v>5</v>
      </c>
      <c r="E1368" s="65" t="s">
        <v>10</v>
      </c>
      <c r="F1368" s="65" t="s">
        <v>80</v>
      </c>
      <c r="G1368" s="56">
        <v>2</v>
      </c>
      <c r="H1368" s="4"/>
      <c r="I1368" s="4"/>
      <c r="J1368" s="4"/>
      <c r="K1368" s="8">
        <f>K1369</f>
        <v>947.2</v>
      </c>
      <c r="L1368" s="9"/>
      <c r="M1368" s="9"/>
      <c r="N1368" s="9"/>
      <c r="O1368" s="9"/>
      <c r="P1368" s="9"/>
      <c r="Q1368" s="9"/>
      <c r="R1368" s="9"/>
      <c r="S1368" s="9"/>
    </row>
    <row r="1369" spans="1:19" s="47" customFormat="1" ht="31.5" customHeight="1" x14ac:dyDescent="0.25">
      <c r="A1369" s="129"/>
      <c r="B1369" s="34" t="s">
        <v>607</v>
      </c>
      <c r="C1369" s="56">
        <v>942</v>
      </c>
      <c r="D1369" s="65" t="s">
        <v>5</v>
      </c>
      <c r="E1369" s="65" t="s">
        <v>10</v>
      </c>
      <c r="F1369" s="4" t="s">
        <v>80</v>
      </c>
      <c r="G1369" s="4" t="s">
        <v>114</v>
      </c>
      <c r="H1369" s="4" t="s">
        <v>2</v>
      </c>
      <c r="I1369" s="4" t="s">
        <v>606</v>
      </c>
      <c r="J1369" s="65"/>
      <c r="K1369" s="8">
        <f>K1370</f>
        <v>947.2</v>
      </c>
      <c r="L1369" s="9"/>
      <c r="M1369" s="9"/>
      <c r="N1369" s="9"/>
      <c r="O1369" s="9"/>
      <c r="P1369" s="9"/>
      <c r="Q1369" s="9"/>
      <c r="R1369" s="9"/>
      <c r="S1369" s="9"/>
    </row>
    <row r="1370" spans="1:19" s="47" customFormat="1" ht="31.5" customHeight="1" x14ac:dyDescent="0.25">
      <c r="A1370" s="129"/>
      <c r="B1370" s="7" t="s">
        <v>120</v>
      </c>
      <c r="C1370" s="56">
        <v>942</v>
      </c>
      <c r="D1370" s="65" t="s">
        <v>5</v>
      </c>
      <c r="E1370" s="65" t="s">
        <v>10</v>
      </c>
      <c r="F1370" s="4" t="s">
        <v>80</v>
      </c>
      <c r="G1370" s="4" t="s">
        <v>114</v>
      </c>
      <c r="H1370" s="4" t="s">
        <v>2</v>
      </c>
      <c r="I1370" s="4" t="s">
        <v>606</v>
      </c>
      <c r="J1370" s="65" t="s">
        <v>47</v>
      </c>
      <c r="K1370" s="8">
        <f>947.2</f>
        <v>947.2</v>
      </c>
      <c r="L1370" s="9"/>
      <c r="M1370" s="9"/>
      <c r="N1370" s="9"/>
      <c r="O1370" s="9"/>
      <c r="P1370" s="9"/>
      <c r="Q1370" s="9"/>
      <c r="R1370" s="9"/>
      <c r="S1370" s="9"/>
    </row>
    <row r="1371" spans="1:19" s="47" customFormat="1" ht="18" customHeight="1" x14ac:dyDescent="0.25">
      <c r="A1371" s="129"/>
      <c r="B1371" s="7" t="s">
        <v>15</v>
      </c>
      <c r="C1371" s="56">
        <v>942</v>
      </c>
      <c r="D1371" s="4" t="s">
        <v>6</v>
      </c>
      <c r="E1371" s="4"/>
      <c r="F1371" s="4"/>
      <c r="G1371" s="51"/>
      <c r="H1371" s="4"/>
      <c r="I1371" s="4"/>
      <c r="J1371" s="4"/>
      <c r="K1371" s="8">
        <f>K1372+K1394</f>
        <v>306186</v>
      </c>
      <c r="L1371" s="9"/>
      <c r="M1371" s="9"/>
      <c r="N1371" s="9"/>
      <c r="O1371" s="9"/>
      <c r="P1371" s="9"/>
      <c r="Q1371" s="9"/>
      <c r="R1371" s="9"/>
      <c r="S1371" s="9"/>
    </row>
    <row r="1372" spans="1:19" s="47" customFormat="1" ht="18" customHeight="1" x14ac:dyDescent="0.25">
      <c r="A1372" s="129"/>
      <c r="B1372" s="7" t="s">
        <v>66</v>
      </c>
      <c r="C1372" s="56">
        <v>942</v>
      </c>
      <c r="D1372" s="4" t="s">
        <v>6</v>
      </c>
      <c r="E1372" s="4" t="s">
        <v>17</v>
      </c>
      <c r="F1372" s="4"/>
      <c r="G1372" s="51"/>
      <c r="H1372" s="4"/>
      <c r="I1372" s="4"/>
      <c r="J1372" s="4"/>
      <c r="K1372" s="8">
        <f t="shared" ref="K1372:K1374" si="51">K1373</f>
        <v>80816.100000000006</v>
      </c>
      <c r="L1372" s="9"/>
      <c r="M1372" s="9"/>
      <c r="N1372" s="9"/>
      <c r="O1372" s="9"/>
      <c r="P1372" s="9"/>
      <c r="Q1372" s="9"/>
      <c r="R1372" s="9"/>
      <c r="S1372" s="9"/>
    </row>
    <row r="1373" spans="1:19" s="47" customFormat="1" ht="18" customHeight="1" x14ac:dyDescent="0.25">
      <c r="A1373" s="129"/>
      <c r="B1373" s="7" t="s">
        <v>398</v>
      </c>
      <c r="C1373" s="56">
        <v>942</v>
      </c>
      <c r="D1373" s="4" t="s">
        <v>6</v>
      </c>
      <c r="E1373" s="4" t="s">
        <v>17</v>
      </c>
      <c r="F1373" s="4" t="s">
        <v>23</v>
      </c>
      <c r="G1373" s="51"/>
      <c r="H1373" s="4"/>
      <c r="I1373" s="4"/>
      <c r="J1373" s="4"/>
      <c r="K1373" s="8">
        <f>K1374+K1390</f>
        <v>80816.100000000006</v>
      </c>
      <c r="L1373" s="9"/>
      <c r="M1373" s="9"/>
      <c r="N1373" s="9"/>
      <c r="O1373" s="9"/>
      <c r="P1373" s="9"/>
      <c r="Q1373" s="9"/>
      <c r="R1373" s="9"/>
      <c r="S1373" s="9"/>
    </row>
    <row r="1374" spans="1:19" s="47" customFormat="1" ht="31.5" customHeight="1" x14ac:dyDescent="0.25">
      <c r="A1374" s="129"/>
      <c r="B1374" s="7" t="s">
        <v>456</v>
      </c>
      <c r="C1374" s="56">
        <v>942</v>
      </c>
      <c r="D1374" s="4" t="s">
        <v>6</v>
      </c>
      <c r="E1374" s="4" t="s">
        <v>17</v>
      </c>
      <c r="F1374" s="4" t="s">
        <v>23</v>
      </c>
      <c r="G1374" s="51">
        <v>1</v>
      </c>
      <c r="H1374" s="4"/>
      <c r="I1374" s="4"/>
      <c r="J1374" s="4"/>
      <c r="K1374" s="8">
        <f t="shared" si="51"/>
        <v>80816.100000000006</v>
      </c>
      <c r="L1374" s="9"/>
      <c r="M1374" s="9"/>
      <c r="N1374" s="9"/>
      <c r="O1374" s="9"/>
      <c r="P1374" s="9"/>
      <c r="Q1374" s="9"/>
      <c r="R1374" s="9"/>
      <c r="S1374" s="9"/>
    </row>
    <row r="1375" spans="1:19" s="47" customFormat="1" ht="63" customHeight="1" x14ac:dyDescent="0.25">
      <c r="A1375" s="129"/>
      <c r="B1375" s="7" t="s">
        <v>458</v>
      </c>
      <c r="C1375" s="56">
        <v>942</v>
      </c>
      <c r="D1375" s="4" t="s">
        <v>6</v>
      </c>
      <c r="E1375" s="4" t="s">
        <v>17</v>
      </c>
      <c r="F1375" s="4" t="s">
        <v>23</v>
      </c>
      <c r="G1375" s="51">
        <v>1</v>
      </c>
      <c r="H1375" s="4" t="s">
        <v>2</v>
      </c>
      <c r="I1375" s="4"/>
      <c r="J1375" s="4"/>
      <c r="K1375" s="8">
        <f>K1376+K1380+K1386+K1388+K1384</f>
        <v>80816.100000000006</v>
      </c>
      <c r="L1375" s="9"/>
      <c r="M1375" s="9"/>
      <c r="N1375" s="9"/>
      <c r="O1375" s="9"/>
      <c r="P1375" s="9"/>
      <c r="Q1375" s="9"/>
      <c r="R1375" s="9"/>
      <c r="S1375" s="9"/>
    </row>
    <row r="1376" spans="1:19" s="47" customFormat="1" ht="18" customHeight="1" x14ac:dyDescent="0.25">
      <c r="A1376" s="129"/>
      <c r="B1376" s="7" t="s">
        <v>45</v>
      </c>
      <c r="C1376" s="56">
        <v>942</v>
      </c>
      <c r="D1376" s="4" t="s">
        <v>6</v>
      </c>
      <c r="E1376" s="4" t="s">
        <v>17</v>
      </c>
      <c r="F1376" s="4" t="s">
        <v>23</v>
      </c>
      <c r="G1376" s="51">
        <v>1</v>
      </c>
      <c r="H1376" s="4" t="s">
        <v>2</v>
      </c>
      <c r="I1376" s="4" t="s">
        <v>75</v>
      </c>
      <c r="J1376" s="4"/>
      <c r="K1376" s="8">
        <f>K1377+K1378+K1379</f>
        <v>10426.1</v>
      </c>
      <c r="L1376" s="9"/>
      <c r="M1376" s="9"/>
      <c r="N1376" s="9"/>
      <c r="O1376" s="9"/>
      <c r="P1376" s="9"/>
      <c r="Q1376" s="9"/>
      <c r="R1376" s="9"/>
      <c r="S1376" s="9"/>
    </row>
    <row r="1377" spans="1:19" s="47" customFormat="1" ht="53.25" customHeight="1" x14ac:dyDescent="0.25">
      <c r="A1377" s="129"/>
      <c r="B1377" s="7" t="s">
        <v>119</v>
      </c>
      <c r="C1377" s="56">
        <v>942</v>
      </c>
      <c r="D1377" s="4" t="s">
        <v>6</v>
      </c>
      <c r="E1377" s="4" t="s">
        <v>17</v>
      </c>
      <c r="F1377" s="4" t="s">
        <v>23</v>
      </c>
      <c r="G1377" s="51">
        <v>1</v>
      </c>
      <c r="H1377" s="4" t="s">
        <v>2</v>
      </c>
      <c r="I1377" s="4" t="s">
        <v>75</v>
      </c>
      <c r="J1377" s="4" t="s">
        <v>46</v>
      </c>
      <c r="K1377" s="8">
        <v>10303.1</v>
      </c>
      <c r="L1377" s="9"/>
      <c r="M1377" s="9"/>
      <c r="N1377" s="9"/>
      <c r="O1377" s="9"/>
      <c r="P1377" s="9"/>
      <c r="Q1377" s="9"/>
      <c r="R1377" s="9"/>
      <c r="S1377" s="9"/>
    </row>
    <row r="1378" spans="1:19" s="47" customFormat="1" ht="31.5" customHeight="1" x14ac:dyDescent="0.25">
      <c r="A1378" s="129"/>
      <c r="B1378" s="7" t="s">
        <v>120</v>
      </c>
      <c r="C1378" s="56">
        <v>942</v>
      </c>
      <c r="D1378" s="4" t="s">
        <v>6</v>
      </c>
      <c r="E1378" s="4" t="s">
        <v>17</v>
      </c>
      <c r="F1378" s="4" t="s">
        <v>23</v>
      </c>
      <c r="G1378" s="51">
        <v>1</v>
      </c>
      <c r="H1378" s="4" t="s">
        <v>2</v>
      </c>
      <c r="I1378" s="4" t="s">
        <v>75</v>
      </c>
      <c r="J1378" s="4" t="s">
        <v>47</v>
      </c>
      <c r="K1378" s="8">
        <v>123</v>
      </c>
      <c r="L1378" s="9"/>
      <c r="M1378" s="9"/>
      <c r="N1378" s="9"/>
      <c r="O1378" s="9"/>
      <c r="P1378" s="9"/>
      <c r="Q1378" s="9"/>
      <c r="R1378" s="9"/>
      <c r="S1378" s="9"/>
    </row>
    <row r="1379" spans="1:19" s="47" customFormat="1" ht="18" customHeight="1" x14ac:dyDescent="0.25">
      <c r="A1379" s="129"/>
      <c r="B1379" s="7" t="s">
        <v>48</v>
      </c>
      <c r="C1379" s="56">
        <v>942</v>
      </c>
      <c r="D1379" s="4" t="s">
        <v>6</v>
      </c>
      <c r="E1379" s="4" t="s">
        <v>17</v>
      </c>
      <c r="F1379" s="4" t="s">
        <v>23</v>
      </c>
      <c r="G1379" s="51">
        <v>1</v>
      </c>
      <c r="H1379" s="4" t="s">
        <v>2</v>
      </c>
      <c r="I1379" s="4" t="s">
        <v>75</v>
      </c>
      <c r="J1379" s="4" t="s">
        <v>49</v>
      </c>
      <c r="K1379" s="8"/>
      <c r="L1379" s="9"/>
      <c r="M1379" s="9"/>
      <c r="N1379" s="9"/>
      <c r="O1379" s="9"/>
      <c r="P1379" s="9"/>
      <c r="Q1379" s="9"/>
      <c r="R1379" s="9"/>
      <c r="S1379" s="9"/>
    </row>
    <row r="1380" spans="1:19" s="47" customFormat="1" ht="47.25" customHeight="1" x14ac:dyDescent="0.25">
      <c r="A1380" s="129"/>
      <c r="B1380" s="7" t="s">
        <v>64</v>
      </c>
      <c r="C1380" s="56">
        <v>942</v>
      </c>
      <c r="D1380" s="4" t="s">
        <v>6</v>
      </c>
      <c r="E1380" s="4" t="s">
        <v>17</v>
      </c>
      <c r="F1380" s="4" t="s">
        <v>23</v>
      </c>
      <c r="G1380" s="51">
        <v>1</v>
      </c>
      <c r="H1380" s="4" t="s">
        <v>2</v>
      </c>
      <c r="I1380" s="4" t="s">
        <v>82</v>
      </c>
      <c r="J1380" s="4"/>
      <c r="K1380" s="8">
        <f>SUM(K1381:K1383)</f>
        <v>69402.2</v>
      </c>
      <c r="L1380" s="9"/>
      <c r="M1380" s="9"/>
      <c r="N1380" s="9"/>
      <c r="O1380" s="9"/>
      <c r="P1380" s="9"/>
      <c r="Q1380" s="9"/>
      <c r="R1380" s="9"/>
      <c r="S1380" s="9"/>
    </row>
    <row r="1381" spans="1:19" s="47" customFormat="1" ht="51.75" customHeight="1" x14ac:dyDescent="0.25">
      <c r="A1381" s="129"/>
      <c r="B1381" s="7" t="s">
        <v>119</v>
      </c>
      <c r="C1381" s="56">
        <v>942</v>
      </c>
      <c r="D1381" s="4" t="s">
        <v>6</v>
      </c>
      <c r="E1381" s="4" t="s">
        <v>17</v>
      </c>
      <c r="F1381" s="4" t="s">
        <v>23</v>
      </c>
      <c r="G1381" s="51">
        <v>1</v>
      </c>
      <c r="H1381" s="4" t="s">
        <v>2</v>
      </c>
      <c r="I1381" s="4" t="s">
        <v>82</v>
      </c>
      <c r="J1381" s="4" t="s">
        <v>46</v>
      </c>
      <c r="K1381" s="8">
        <v>10696.8</v>
      </c>
      <c r="L1381" s="9"/>
      <c r="M1381" s="9"/>
      <c r="N1381" s="9"/>
      <c r="O1381" s="9"/>
      <c r="P1381" s="9"/>
      <c r="Q1381" s="9"/>
      <c r="R1381" s="9"/>
      <c r="S1381" s="9"/>
    </row>
    <row r="1382" spans="1:19" s="47" customFormat="1" ht="31.5" customHeight="1" x14ac:dyDescent="0.25">
      <c r="A1382" s="129"/>
      <c r="B1382" s="7" t="s">
        <v>120</v>
      </c>
      <c r="C1382" s="56">
        <v>942</v>
      </c>
      <c r="D1382" s="4" t="s">
        <v>6</v>
      </c>
      <c r="E1382" s="4" t="s">
        <v>17</v>
      </c>
      <c r="F1382" s="4" t="s">
        <v>23</v>
      </c>
      <c r="G1382" s="51">
        <v>1</v>
      </c>
      <c r="H1382" s="4" t="s">
        <v>2</v>
      </c>
      <c r="I1382" s="4" t="s">
        <v>82</v>
      </c>
      <c r="J1382" s="4" t="s">
        <v>47</v>
      </c>
      <c r="K1382" s="8">
        <v>428.2</v>
      </c>
      <c r="L1382" s="9"/>
      <c r="M1382" s="9"/>
      <c r="N1382" s="9"/>
      <c r="O1382" s="9"/>
      <c r="P1382" s="9"/>
      <c r="Q1382" s="9"/>
      <c r="R1382" s="9"/>
      <c r="S1382" s="9"/>
    </row>
    <row r="1383" spans="1:19" s="47" customFormat="1" ht="31.5" customHeight="1" x14ac:dyDescent="0.25">
      <c r="A1383" s="129"/>
      <c r="B1383" s="37" t="s">
        <v>118</v>
      </c>
      <c r="C1383" s="56">
        <v>942</v>
      </c>
      <c r="D1383" s="4" t="s">
        <v>6</v>
      </c>
      <c r="E1383" s="4" t="s">
        <v>17</v>
      </c>
      <c r="F1383" s="4" t="s">
        <v>23</v>
      </c>
      <c r="G1383" s="51">
        <v>1</v>
      </c>
      <c r="H1383" s="4" t="s">
        <v>2</v>
      </c>
      <c r="I1383" s="4" t="s">
        <v>82</v>
      </c>
      <c r="J1383" s="4" t="s">
        <v>57</v>
      </c>
      <c r="K1383" s="8">
        <v>58277.2</v>
      </c>
      <c r="L1383" s="9"/>
      <c r="M1383" s="9"/>
      <c r="N1383" s="9"/>
      <c r="O1383" s="9"/>
      <c r="P1383" s="9"/>
      <c r="Q1383" s="9"/>
      <c r="R1383" s="9"/>
      <c r="S1383" s="9"/>
    </row>
    <row r="1384" spans="1:19" s="47" customFormat="1" ht="47.25" customHeight="1" x14ac:dyDescent="0.25">
      <c r="A1384" s="129"/>
      <c r="B1384" s="37" t="s">
        <v>595</v>
      </c>
      <c r="C1384" s="56">
        <v>942</v>
      </c>
      <c r="D1384" s="4" t="s">
        <v>6</v>
      </c>
      <c r="E1384" s="4" t="s">
        <v>17</v>
      </c>
      <c r="F1384" s="4" t="s">
        <v>23</v>
      </c>
      <c r="G1384" s="51">
        <v>1</v>
      </c>
      <c r="H1384" s="4" t="s">
        <v>2</v>
      </c>
      <c r="I1384" s="4" t="s">
        <v>594</v>
      </c>
      <c r="J1384" s="4"/>
      <c r="K1384" s="8">
        <f>K1385</f>
        <v>688.5</v>
      </c>
      <c r="L1384" s="9"/>
      <c r="M1384" s="9"/>
      <c r="N1384" s="9"/>
      <c r="O1384" s="9"/>
      <c r="P1384" s="9"/>
      <c r="Q1384" s="9"/>
      <c r="R1384" s="9"/>
      <c r="S1384" s="9"/>
    </row>
    <row r="1385" spans="1:19" s="47" customFormat="1" ht="31.5" customHeight="1" x14ac:dyDescent="0.25">
      <c r="A1385" s="129"/>
      <c r="B1385" s="7" t="s">
        <v>120</v>
      </c>
      <c r="C1385" s="56">
        <v>942</v>
      </c>
      <c r="D1385" s="4" t="s">
        <v>6</v>
      </c>
      <c r="E1385" s="4" t="s">
        <v>17</v>
      </c>
      <c r="F1385" s="4" t="s">
        <v>23</v>
      </c>
      <c r="G1385" s="51">
        <v>1</v>
      </c>
      <c r="H1385" s="4" t="s">
        <v>2</v>
      </c>
      <c r="I1385" s="4" t="s">
        <v>594</v>
      </c>
      <c r="J1385" s="4" t="s">
        <v>47</v>
      </c>
      <c r="K1385" s="8">
        <v>688.5</v>
      </c>
      <c r="L1385" s="9"/>
      <c r="M1385" s="9"/>
      <c r="N1385" s="9"/>
      <c r="O1385" s="9"/>
      <c r="P1385" s="9"/>
      <c r="Q1385" s="9"/>
      <c r="R1385" s="9"/>
      <c r="S1385" s="9"/>
    </row>
    <row r="1386" spans="1:19" s="47" customFormat="1" ht="18" customHeight="1" x14ac:dyDescent="0.25">
      <c r="A1386" s="129"/>
      <c r="B1386" s="7" t="s">
        <v>230</v>
      </c>
      <c r="C1386" s="56">
        <v>942</v>
      </c>
      <c r="D1386" s="4" t="s">
        <v>6</v>
      </c>
      <c r="E1386" s="4" t="s">
        <v>17</v>
      </c>
      <c r="F1386" s="4" t="s">
        <v>23</v>
      </c>
      <c r="G1386" s="51">
        <v>1</v>
      </c>
      <c r="H1386" s="4" t="s">
        <v>2</v>
      </c>
      <c r="I1386" s="4" t="s">
        <v>229</v>
      </c>
      <c r="J1386" s="4"/>
      <c r="K1386" s="8">
        <f>K1387</f>
        <v>37.299999999999997</v>
      </c>
      <c r="L1386" s="9"/>
      <c r="M1386" s="9"/>
      <c r="N1386" s="9"/>
      <c r="O1386" s="9"/>
      <c r="P1386" s="9"/>
      <c r="Q1386" s="9"/>
      <c r="R1386" s="9"/>
      <c r="S1386" s="9"/>
    </row>
    <row r="1387" spans="1:19" s="47" customFormat="1" ht="31.5" customHeight="1" x14ac:dyDescent="0.25">
      <c r="A1387" s="129"/>
      <c r="B1387" s="7" t="s">
        <v>120</v>
      </c>
      <c r="C1387" s="56">
        <v>942</v>
      </c>
      <c r="D1387" s="4" t="s">
        <v>6</v>
      </c>
      <c r="E1387" s="4" t="s">
        <v>17</v>
      </c>
      <c r="F1387" s="4" t="s">
        <v>23</v>
      </c>
      <c r="G1387" s="51">
        <v>1</v>
      </c>
      <c r="H1387" s="4" t="s">
        <v>2</v>
      </c>
      <c r="I1387" s="4" t="s">
        <v>229</v>
      </c>
      <c r="J1387" s="4" t="s">
        <v>47</v>
      </c>
      <c r="K1387" s="8">
        <v>37.299999999999997</v>
      </c>
      <c r="L1387" s="9"/>
      <c r="M1387" s="9"/>
      <c r="N1387" s="9"/>
      <c r="O1387" s="9"/>
      <c r="P1387" s="9"/>
      <c r="Q1387" s="9"/>
      <c r="R1387" s="9"/>
      <c r="S1387" s="9"/>
    </row>
    <row r="1388" spans="1:19" s="47" customFormat="1" ht="31.5" customHeight="1" x14ac:dyDescent="0.25">
      <c r="A1388" s="129"/>
      <c r="B1388" s="7" t="s">
        <v>237</v>
      </c>
      <c r="C1388" s="56">
        <v>942</v>
      </c>
      <c r="D1388" s="4" t="s">
        <v>6</v>
      </c>
      <c r="E1388" s="4" t="s">
        <v>17</v>
      </c>
      <c r="F1388" s="4" t="s">
        <v>23</v>
      </c>
      <c r="G1388" s="51">
        <v>1</v>
      </c>
      <c r="H1388" s="4" t="s">
        <v>2</v>
      </c>
      <c r="I1388" s="4" t="s">
        <v>236</v>
      </c>
      <c r="J1388" s="4"/>
      <c r="K1388" s="8">
        <f>K1389</f>
        <v>262</v>
      </c>
      <c r="L1388" s="9"/>
      <c r="M1388" s="9"/>
      <c r="N1388" s="9"/>
      <c r="O1388" s="9"/>
      <c r="P1388" s="9"/>
      <c r="Q1388" s="9"/>
      <c r="R1388" s="9"/>
      <c r="S1388" s="9"/>
    </row>
    <row r="1389" spans="1:19" s="47" customFormat="1" ht="31.5" customHeight="1" x14ac:dyDescent="0.25">
      <c r="A1389" s="129"/>
      <c r="B1389" s="7" t="s">
        <v>120</v>
      </c>
      <c r="C1389" s="56">
        <v>942</v>
      </c>
      <c r="D1389" s="4" t="s">
        <v>6</v>
      </c>
      <c r="E1389" s="4" t="s">
        <v>17</v>
      </c>
      <c r="F1389" s="4" t="s">
        <v>23</v>
      </c>
      <c r="G1389" s="51">
        <v>1</v>
      </c>
      <c r="H1389" s="4" t="s">
        <v>2</v>
      </c>
      <c r="I1389" s="4" t="s">
        <v>236</v>
      </c>
      <c r="J1389" s="4" t="s">
        <v>47</v>
      </c>
      <c r="K1389" s="8">
        <v>262</v>
      </c>
      <c r="L1389" s="9"/>
      <c r="M1389" s="9"/>
      <c r="N1389" s="9"/>
      <c r="O1389" s="9"/>
      <c r="P1389" s="9"/>
      <c r="Q1389" s="9"/>
      <c r="R1389" s="9"/>
      <c r="S1389" s="9"/>
    </row>
    <row r="1390" spans="1:19" s="47" customFormat="1" ht="31.5" customHeight="1" x14ac:dyDescent="0.25">
      <c r="A1390" s="129"/>
      <c r="B1390" s="7" t="s">
        <v>567</v>
      </c>
      <c r="C1390" s="56">
        <v>942</v>
      </c>
      <c r="D1390" s="4" t="s">
        <v>6</v>
      </c>
      <c r="E1390" s="4" t="s">
        <v>17</v>
      </c>
      <c r="F1390" s="4" t="s">
        <v>23</v>
      </c>
      <c r="G1390" s="51">
        <v>3</v>
      </c>
      <c r="H1390" s="4"/>
      <c r="I1390" s="4"/>
      <c r="J1390" s="4"/>
      <c r="K1390" s="8">
        <f>K1391</f>
        <v>0</v>
      </c>
      <c r="L1390" s="9"/>
      <c r="M1390" s="9"/>
      <c r="N1390" s="9"/>
      <c r="O1390" s="9"/>
      <c r="P1390" s="9"/>
      <c r="Q1390" s="9"/>
      <c r="R1390" s="9"/>
      <c r="S1390" s="9"/>
    </row>
    <row r="1391" spans="1:19" s="47" customFormat="1" ht="31.5" customHeight="1" x14ac:dyDescent="0.25">
      <c r="A1391" s="129"/>
      <c r="B1391" s="7" t="s">
        <v>568</v>
      </c>
      <c r="C1391" s="56">
        <v>942</v>
      </c>
      <c r="D1391" s="4" t="s">
        <v>6</v>
      </c>
      <c r="E1391" s="4" t="s">
        <v>17</v>
      </c>
      <c r="F1391" s="4" t="s">
        <v>23</v>
      </c>
      <c r="G1391" s="51">
        <v>3</v>
      </c>
      <c r="H1391" s="4" t="s">
        <v>2</v>
      </c>
      <c r="I1391" s="4"/>
      <c r="J1391" s="4"/>
      <c r="K1391" s="8">
        <f>K1392</f>
        <v>0</v>
      </c>
      <c r="L1391" s="9"/>
      <c r="M1391" s="9"/>
      <c r="N1391" s="9"/>
      <c r="O1391" s="9"/>
      <c r="P1391" s="9"/>
      <c r="Q1391" s="9"/>
      <c r="R1391" s="9"/>
      <c r="S1391" s="9"/>
    </row>
    <row r="1392" spans="1:19" s="47" customFormat="1" ht="31.5" customHeight="1" x14ac:dyDescent="0.25">
      <c r="A1392" s="129"/>
      <c r="B1392" s="7" t="s">
        <v>569</v>
      </c>
      <c r="C1392" s="56">
        <v>942</v>
      </c>
      <c r="D1392" s="4" t="s">
        <v>6</v>
      </c>
      <c r="E1392" s="4" t="s">
        <v>17</v>
      </c>
      <c r="F1392" s="4" t="s">
        <v>23</v>
      </c>
      <c r="G1392" s="51">
        <v>3</v>
      </c>
      <c r="H1392" s="4" t="s">
        <v>2</v>
      </c>
      <c r="I1392" s="4" t="s">
        <v>566</v>
      </c>
      <c r="J1392" s="4"/>
      <c r="K1392" s="8">
        <f>K1393</f>
        <v>0</v>
      </c>
      <c r="L1392" s="9"/>
      <c r="M1392" s="9"/>
      <c r="N1392" s="9"/>
      <c r="O1392" s="9"/>
      <c r="P1392" s="9"/>
      <c r="Q1392" s="9"/>
      <c r="R1392" s="9"/>
      <c r="S1392" s="9"/>
    </row>
    <row r="1393" spans="1:19" s="47" customFormat="1" ht="31.5" customHeight="1" x14ac:dyDescent="0.25">
      <c r="A1393" s="129"/>
      <c r="B1393" s="7" t="s">
        <v>120</v>
      </c>
      <c r="C1393" s="56">
        <v>942</v>
      </c>
      <c r="D1393" s="4" t="s">
        <v>6</v>
      </c>
      <c r="E1393" s="4" t="s">
        <v>17</v>
      </c>
      <c r="F1393" s="4" t="s">
        <v>23</v>
      </c>
      <c r="G1393" s="51">
        <v>3</v>
      </c>
      <c r="H1393" s="4" t="s">
        <v>2</v>
      </c>
      <c r="I1393" s="4" t="s">
        <v>566</v>
      </c>
      <c r="J1393" s="4" t="s">
        <v>47</v>
      </c>
      <c r="K1393" s="8"/>
      <c r="L1393" s="9"/>
      <c r="M1393" s="9"/>
      <c r="N1393" s="9"/>
      <c r="O1393" s="9"/>
      <c r="P1393" s="9"/>
      <c r="Q1393" s="9"/>
      <c r="R1393" s="9"/>
      <c r="S1393" s="9"/>
    </row>
    <row r="1394" spans="1:19" s="47" customFormat="1" ht="18" customHeight="1" x14ac:dyDescent="0.25">
      <c r="A1394" s="129"/>
      <c r="B1394" s="7" t="s">
        <v>462</v>
      </c>
      <c r="C1394" s="56">
        <v>942</v>
      </c>
      <c r="D1394" s="4" t="s">
        <v>6</v>
      </c>
      <c r="E1394" s="4" t="s">
        <v>24</v>
      </c>
      <c r="F1394" s="4"/>
      <c r="G1394" s="51"/>
      <c r="H1394" s="4"/>
      <c r="I1394" s="4"/>
      <c r="J1394" s="4"/>
      <c r="K1394" s="8">
        <f>SUM(K1395)</f>
        <v>225369.90000000002</v>
      </c>
      <c r="L1394" s="9"/>
      <c r="M1394" s="9"/>
      <c r="N1394" s="9"/>
      <c r="O1394" s="9"/>
      <c r="P1394" s="9"/>
      <c r="Q1394" s="9"/>
      <c r="R1394" s="9"/>
      <c r="S1394" s="9"/>
    </row>
    <row r="1395" spans="1:19" s="47" customFormat="1" ht="18" customHeight="1" x14ac:dyDescent="0.25">
      <c r="A1395" s="129"/>
      <c r="B1395" s="7" t="s">
        <v>398</v>
      </c>
      <c r="C1395" s="56">
        <v>942</v>
      </c>
      <c r="D1395" s="4" t="s">
        <v>6</v>
      </c>
      <c r="E1395" s="4" t="s">
        <v>24</v>
      </c>
      <c r="F1395" s="4" t="s">
        <v>23</v>
      </c>
      <c r="G1395" s="51"/>
      <c r="H1395" s="4"/>
      <c r="I1395" s="4"/>
      <c r="J1395" s="4"/>
      <c r="K1395" s="8">
        <f>SUM(K1396)</f>
        <v>225369.90000000002</v>
      </c>
      <c r="L1395" s="9"/>
      <c r="M1395" s="9"/>
      <c r="N1395" s="9"/>
      <c r="O1395" s="9"/>
      <c r="P1395" s="9"/>
      <c r="Q1395" s="9"/>
      <c r="R1395" s="9"/>
      <c r="S1395" s="9"/>
    </row>
    <row r="1396" spans="1:19" ht="47.25" customHeight="1" x14ac:dyDescent="0.25">
      <c r="A1396" s="129"/>
      <c r="B1396" s="7" t="s">
        <v>457</v>
      </c>
      <c r="C1396" s="56">
        <v>942</v>
      </c>
      <c r="D1396" s="4" t="s">
        <v>6</v>
      </c>
      <c r="E1396" s="4" t="s">
        <v>24</v>
      </c>
      <c r="F1396" s="4" t="s">
        <v>23</v>
      </c>
      <c r="G1396" s="51">
        <v>2</v>
      </c>
      <c r="H1396" s="4"/>
      <c r="I1396" s="4"/>
      <c r="J1396" s="4"/>
      <c r="K1396" s="8">
        <f>K1397</f>
        <v>225369.90000000002</v>
      </c>
    </row>
    <row r="1397" spans="1:19" ht="18" customHeight="1" x14ac:dyDescent="0.25">
      <c r="A1397" s="129"/>
      <c r="B1397" s="7" t="s">
        <v>459</v>
      </c>
      <c r="C1397" s="56">
        <v>942</v>
      </c>
      <c r="D1397" s="4" t="s">
        <v>6</v>
      </c>
      <c r="E1397" s="4" t="s">
        <v>24</v>
      </c>
      <c r="F1397" s="4" t="s">
        <v>23</v>
      </c>
      <c r="G1397" s="51">
        <v>2</v>
      </c>
      <c r="H1397" s="4" t="s">
        <v>2</v>
      </c>
      <c r="I1397" s="4"/>
      <c r="J1397" s="4"/>
      <c r="K1397" s="8">
        <f>SUM(K1398+K1401+K1405+K1403+K1407+K1409+K1411)</f>
        <v>225369.90000000002</v>
      </c>
    </row>
    <row r="1398" spans="1:19" ht="63" customHeight="1" x14ac:dyDescent="0.25">
      <c r="A1398" s="129"/>
      <c r="B1398" s="7" t="s">
        <v>461</v>
      </c>
      <c r="C1398" s="56">
        <v>942</v>
      </c>
      <c r="D1398" s="4" t="s">
        <v>6</v>
      </c>
      <c r="E1398" s="4" t="s">
        <v>24</v>
      </c>
      <c r="F1398" s="4" t="s">
        <v>23</v>
      </c>
      <c r="G1398" s="51">
        <v>2</v>
      </c>
      <c r="H1398" s="4" t="s">
        <v>2</v>
      </c>
      <c r="I1398" s="4" t="s">
        <v>460</v>
      </c>
      <c r="J1398" s="4"/>
      <c r="K1398" s="8">
        <f>SUM(K1400+K1399)</f>
        <v>0</v>
      </c>
    </row>
    <row r="1399" spans="1:19" ht="31.5" customHeight="1" x14ac:dyDescent="0.25">
      <c r="A1399" s="129"/>
      <c r="B1399" s="7" t="s">
        <v>120</v>
      </c>
      <c r="C1399" s="56">
        <v>942</v>
      </c>
      <c r="D1399" s="4" t="s">
        <v>6</v>
      </c>
      <c r="E1399" s="4" t="s">
        <v>24</v>
      </c>
      <c r="F1399" s="4" t="s">
        <v>23</v>
      </c>
      <c r="G1399" s="51">
        <v>2</v>
      </c>
      <c r="H1399" s="4" t="s">
        <v>2</v>
      </c>
      <c r="I1399" s="4" t="s">
        <v>460</v>
      </c>
      <c r="J1399" s="4" t="s">
        <v>47</v>
      </c>
      <c r="K1399" s="8"/>
    </row>
    <row r="1400" spans="1:19" ht="31.5" customHeight="1" x14ac:dyDescent="0.25">
      <c r="A1400" s="129"/>
      <c r="B1400" s="37" t="s">
        <v>118</v>
      </c>
      <c r="C1400" s="56">
        <v>942</v>
      </c>
      <c r="D1400" s="4" t="s">
        <v>6</v>
      </c>
      <c r="E1400" s="4" t="s">
        <v>24</v>
      </c>
      <c r="F1400" s="4" t="s">
        <v>23</v>
      </c>
      <c r="G1400" s="51">
        <v>2</v>
      </c>
      <c r="H1400" s="4" t="s">
        <v>2</v>
      </c>
      <c r="I1400" s="4" t="s">
        <v>460</v>
      </c>
      <c r="J1400" s="4" t="s">
        <v>57</v>
      </c>
      <c r="K1400" s="8"/>
    </row>
    <row r="1401" spans="1:19" ht="47.25" customHeight="1" x14ac:dyDescent="0.25">
      <c r="A1401" s="129"/>
      <c r="B1401" s="6" t="s">
        <v>622</v>
      </c>
      <c r="C1401" s="56">
        <v>942</v>
      </c>
      <c r="D1401" s="4" t="s">
        <v>6</v>
      </c>
      <c r="E1401" s="4" t="s">
        <v>24</v>
      </c>
      <c r="F1401" s="4" t="s">
        <v>23</v>
      </c>
      <c r="G1401" s="51">
        <v>2</v>
      </c>
      <c r="H1401" s="4" t="s">
        <v>2</v>
      </c>
      <c r="I1401" s="4" t="s">
        <v>618</v>
      </c>
      <c r="J1401" s="4"/>
      <c r="K1401" s="8">
        <f>K1402</f>
        <v>53080</v>
      </c>
    </row>
    <row r="1402" spans="1:19" ht="31.5" customHeight="1" x14ac:dyDescent="0.25">
      <c r="A1402" s="129"/>
      <c r="B1402" s="7" t="s">
        <v>120</v>
      </c>
      <c r="C1402" s="56">
        <v>942</v>
      </c>
      <c r="D1402" s="4" t="s">
        <v>6</v>
      </c>
      <c r="E1402" s="4" t="s">
        <v>24</v>
      </c>
      <c r="F1402" s="4" t="s">
        <v>23</v>
      </c>
      <c r="G1402" s="51">
        <v>2</v>
      </c>
      <c r="H1402" s="4" t="s">
        <v>2</v>
      </c>
      <c r="I1402" s="4" t="s">
        <v>618</v>
      </c>
      <c r="J1402" s="4" t="s">
        <v>47</v>
      </c>
      <c r="K1402" s="8">
        <f>50000+680+800+600+1000</f>
        <v>53080</v>
      </c>
    </row>
    <row r="1403" spans="1:19" ht="47.25" customHeight="1" x14ac:dyDescent="0.25">
      <c r="A1403" s="129"/>
      <c r="B1403" s="6" t="s">
        <v>623</v>
      </c>
      <c r="C1403" s="56">
        <v>942</v>
      </c>
      <c r="D1403" s="4" t="s">
        <v>6</v>
      </c>
      <c r="E1403" s="4" t="s">
        <v>24</v>
      </c>
      <c r="F1403" s="4" t="s">
        <v>23</v>
      </c>
      <c r="G1403" s="51">
        <v>2</v>
      </c>
      <c r="H1403" s="4" t="s">
        <v>2</v>
      </c>
      <c r="I1403" s="4" t="s">
        <v>619</v>
      </c>
      <c r="J1403" s="4"/>
      <c r="K1403" s="8">
        <f>K1404</f>
        <v>0</v>
      </c>
    </row>
    <row r="1404" spans="1:19" ht="31.5" customHeight="1" x14ac:dyDescent="0.25">
      <c r="A1404" s="129"/>
      <c r="B1404" s="7" t="s">
        <v>72</v>
      </c>
      <c r="C1404" s="56">
        <v>942</v>
      </c>
      <c r="D1404" s="4" t="s">
        <v>6</v>
      </c>
      <c r="E1404" s="4" t="s">
        <v>24</v>
      </c>
      <c r="F1404" s="4" t="s">
        <v>23</v>
      </c>
      <c r="G1404" s="51">
        <v>2</v>
      </c>
      <c r="H1404" s="4" t="s">
        <v>2</v>
      </c>
      <c r="I1404" s="4" t="s">
        <v>619</v>
      </c>
      <c r="J1404" s="4" t="s">
        <v>52</v>
      </c>
      <c r="K1404" s="8"/>
    </row>
    <row r="1405" spans="1:19" ht="31.5" customHeight="1" x14ac:dyDescent="0.25">
      <c r="A1405" s="129"/>
      <c r="B1405" s="6" t="s">
        <v>624</v>
      </c>
      <c r="C1405" s="56">
        <v>942</v>
      </c>
      <c r="D1405" s="4" t="s">
        <v>6</v>
      </c>
      <c r="E1405" s="4" t="s">
        <v>24</v>
      </c>
      <c r="F1405" s="4" t="s">
        <v>23</v>
      </c>
      <c r="G1405" s="51">
        <v>2</v>
      </c>
      <c r="H1405" s="4" t="s">
        <v>2</v>
      </c>
      <c r="I1405" s="4" t="s">
        <v>620</v>
      </c>
      <c r="J1405" s="4"/>
      <c r="K1405" s="8">
        <f>K1406</f>
        <v>2000</v>
      </c>
    </row>
    <row r="1406" spans="1:19" ht="31.5" customHeight="1" x14ac:dyDescent="0.25">
      <c r="A1406" s="129"/>
      <c r="B1406" s="7" t="s">
        <v>120</v>
      </c>
      <c r="C1406" s="56">
        <v>942</v>
      </c>
      <c r="D1406" s="4" t="s">
        <v>6</v>
      </c>
      <c r="E1406" s="4" t="s">
        <v>24</v>
      </c>
      <c r="F1406" s="4" t="s">
        <v>23</v>
      </c>
      <c r="G1406" s="51">
        <v>2</v>
      </c>
      <c r="H1406" s="4" t="s">
        <v>2</v>
      </c>
      <c r="I1406" s="4" t="s">
        <v>620</v>
      </c>
      <c r="J1406" s="4" t="s">
        <v>47</v>
      </c>
      <c r="K1406" s="8">
        <f>1000+1000</f>
        <v>2000</v>
      </c>
    </row>
    <row r="1407" spans="1:19" ht="18" customHeight="1" x14ac:dyDescent="0.25">
      <c r="A1407" s="129"/>
      <c r="B1407" s="6" t="s">
        <v>625</v>
      </c>
      <c r="C1407" s="56">
        <v>942</v>
      </c>
      <c r="D1407" s="4" t="s">
        <v>6</v>
      </c>
      <c r="E1407" s="4" t="s">
        <v>24</v>
      </c>
      <c r="F1407" s="4" t="s">
        <v>23</v>
      </c>
      <c r="G1407" s="51">
        <v>2</v>
      </c>
      <c r="H1407" s="4" t="s">
        <v>2</v>
      </c>
      <c r="I1407" s="4" t="s">
        <v>621</v>
      </c>
      <c r="J1407" s="4"/>
      <c r="K1407" s="8">
        <f>K1408</f>
        <v>0</v>
      </c>
    </row>
    <row r="1408" spans="1:19" ht="31.5" customHeight="1" x14ac:dyDescent="0.25">
      <c r="A1408" s="129"/>
      <c r="B1408" s="7" t="s">
        <v>120</v>
      </c>
      <c r="C1408" s="56">
        <v>942</v>
      </c>
      <c r="D1408" s="4" t="s">
        <v>6</v>
      </c>
      <c r="E1408" s="4" t="s">
        <v>24</v>
      </c>
      <c r="F1408" s="4" t="s">
        <v>23</v>
      </c>
      <c r="G1408" s="51">
        <v>2</v>
      </c>
      <c r="H1408" s="4" t="s">
        <v>2</v>
      </c>
      <c r="I1408" s="4" t="s">
        <v>621</v>
      </c>
      <c r="J1408" s="4" t="s">
        <v>47</v>
      </c>
      <c r="K1408" s="8"/>
    </row>
    <row r="1409" spans="1:19" ht="31.5" customHeight="1" x14ac:dyDescent="0.25">
      <c r="A1409" s="129"/>
      <c r="B1409" s="7" t="s">
        <v>631</v>
      </c>
      <c r="C1409" s="56">
        <v>942</v>
      </c>
      <c r="D1409" s="4" t="s">
        <v>6</v>
      </c>
      <c r="E1409" s="4" t="s">
        <v>24</v>
      </c>
      <c r="F1409" s="4" t="s">
        <v>23</v>
      </c>
      <c r="G1409" s="51">
        <v>2</v>
      </c>
      <c r="H1409" s="4" t="s">
        <v>2</v>
      </c>
      <c r="I1409" s="4" t="s">
        <v>629</v>
      </c>
      <c r="J1409" s="4"/>
      <c r="K1409" s="8">
        <f>K1410</f>
        <v>164653.20000000001</v>
      </c>
    </row>
    <row r="1410" spans="1:19" ht="31.5" customHeight="1" x14ac:dyDescent="0.25">
      <c r="A1410" s="129"/>
      <c r="B1410" s="7" t="s">
        <v>72</v>
      </c>
      <c r="C1410" s="56">
        <v>942</v>
      </c>
      <c r="D1410" s="4" t="s">
        <v>6</v>
      </c>
      <c r="E1410" s="4" t="s">
        <v>24</v>
      </c>
      <c r="F1410" s="4" t="s">
        <v>23</v>
      </c>
      <c r="G1410" s="51">
        <v>2</v>
      </c>
      <c r="H1410" s="4" t="s">
        <v>2</v>
      </c>
      <c r="I1410" s="4" t="s">
        <v>629</v>
      </c>
      <c r="J1410" s="4" t="s">
        <v>52</v>
      </c>
      <c r="K1410" s="8">
        <f>135015.6+29637.6</f>
        <v>164653.20000000001</v>
      </c>
    </row>
    <row r="1411" spans="1:19" ht="31.5" customHeight="1" x14ac:dyDescent="0.25">
      <c r="A1411" s="129"/>
      <c r="B1411" s="7" t="s">
        <v>632</v>
      </c>
      <c r="C1411" s="56">
        <v>942</v>
      </c>
      <c r="D1411" s="4" t="s">
        <v>6</v>
      </c>
      <c r="E1411" s="4" t="s">
        <v>24</v>
      </c>
      <c r="F1411" s="4" t="s">
        <v>23</v>
      </c>
      <c r="G1411" s="51">
        <v>2</v>
      </c>
      <c r="H1411" s="4" t="s">
        <v>2</v>
      </c>
      <c r="I1411" s="4" t="s">
        <v>630</v>
      </c>
      <c r="J1411" s="4"/>
      <c r="K1411" s="8">
        <f>K1412</f>
        <v>5636.7</v>
      </c>
    </row>
    <row r="1412" spans="1:19" ht="31.5" customHeight="1" x14ac:dyDescent="0.25">
      <c r="A1412" s="129"/>
      <c r="B1412" s="7" t="s">
        <v>72</v>
      </c>
      <c r="C1412" s="56">
        <v>942</v>
      </c>
      <c r="D1412" s="4" t="s">
        <v>6</v>
      </c>
      <c r="E1412" s="4" t="s">
        <v>24</v>
      </c>
      <c r="F1412" s="4" t="s">
        <v>23</v>
      </c>
      <c r="G1412" s="51">
        <v>2</v>
      </c>
      <c r="H1412" s="4" t="s">
        <v>2</v>
      </c>
      <c r="I1412" s="4" t="s">
        <v>630</v>
      </c>
      <c r="J1412" s="4" t="s">
        <v>52</v>
      </c>
      <c r="K1412" s="8">
        <v>5636.7</v>
      </c>
    </row>
    <row r="1413" spans="1:19" ht="18" customHeight="1" x14ac:dyDescent="0.25">
      <c r="A1413" s="129"/>
      <c r="B1413" s="7" t="s">
        <v>40</v>
      </c>
      <c r="C1413" s="56">
        <v>942</v>
      </c>
      <c r="D1413" s="4" t="s">
        <v>7</v>
      </c>
      <c r="E1413" s="4"/>
      <c r="F1413" s="4"/>
      <c r="G1413" s="51"/>
      <c r="H1413" s="4"/>
      <c r="I1413" s="4"/>
      <c r="J1413" s="4"/>
      <c r="K1413" s="8">
        <f>SUM(K1414)</f>
        <v>0</v>
      </c>
    </row>
    <row r="1414" spans="1:19" ht="18" customHeight="1" x14ac:dyDescent="0.25">
      <c r="A1414" s="129"/>
      <c r="B1414" s="7" t="s">
        <v>463</v>
      </c>
      <c r="C1414" s="56">
        <v>942</v>
      </c>
      <c r="D1414" s="4" t="s">
        <v>7</v>
      </c>
      <c r="E1414" s="4" t="s">
        <v>5</v>
      </c>
      <c r="F1414" s="4"/>
      <c r="G1414" s="51"/>
      <c r="H1414" s="4"/>
      <c r="I1414" s="4"/>
      <c r="J1414" s="4"/>
      <c r="K1414" s="8">
        <f>SUM(K1415)</f>
        <v>0</v>
      </c>
    </row>
    <row r="1415" spans="1:19" ht="31.5" customHeight="1" x14ac:dyDescent="0.25">
      <c r="A1415" s="129"/>
      <c r="B1415" s="7" t="s">
        <v>266</v>
      </c>
      <c r="C1415" s="56">
        <v>942</v>
      </c>
      <c r="D1415" s="4" t="s">
        <v>7</v>
      </c>
      <c r="E1415" s="4" t="s">
        <v>5</v>
      </c>
      <c r="F1415" s="4" t="s">
        <v>23</v>
      </c>
      <c r="G1415" s="51"/>
      <c r="H1415" s="4"/>
      <c r="I1415" s="4"/>
      <c r="J1415" s="4"/>
      <c r="K1415" s="8">
        <f>SUM(K1416)</f>
        <v>0</v>
      </c>
    </row>
    <row r="1416" spans="1:19" ht="47.25" customHeight="1" x14ac:dyDescent="0.25">
      <c r="A1416" s="129"/>
      <c r="B1416" s="7" t="s">
        <v>457</v>
      </c>
      <c r="C1416" s="56">
        <v>942</v>
      </c>
      <c r="D1416" s="4" t="s">
        <v>7</v>
      </c>
      <c r="E1416" s="4" t="s">
        <v>5</v>
      </c>
      <c r="F1416" s="4" t="s">
        <v>23</v>
      </c>
      <c r="G1416" s="51">
        <v>2</v>
      </c>
      <c r="H1416" s="4"/>
      <c r="I1416" s="4"/>
      <c r="J1416" s="4"/>
      <c r="K1416" s="8">
        <f>SUM(K1417)</f>
        <v>0</v>
      </c>
    </row>
    <row r="1417" spans="1:19" ht="18" customHeight="1" x14ac:dyDescent="0.25">
      <c r="A1417" s="129"/>
      <c r="B1417" s="7" t="s">
        <v>459</v>
      </c>
      <c r="C1417" s="56">
        <v>942</v>
      </c>
      <c r="D1417" s="4" t="s">
        <v>7</v>
      </c>
      <c r="E1417" s="4" t="s">
        <v>5</v>
      </c>
      <c r="F1417" s="4" t="s">
        <v>23</v>
      </c>
      <c r="G1417" s="51">
        <v>2</v>
      </c>
      <c r="H1417" s="4" t="s">
        <v>2</v>
      </c>
      <c r="I1417" s="4"/>
      <c r="J1417" s="4"/>
      <c r="K1417" s="8">
        <f>SUM(K1418)</f>
        <v>0</v>
      </c>
    </row>
    <row r="1418" spans="1:19" ht="18" customHeight="1" x14ac:dyDescent="0.25">
      <c r="A1418" s="129"/>
      <c r="B1418" s="7" t="s">
        <v>471</v>
      </c>
      <c r="C1418" s="56">
        <v>942</v>
      </c>
      <c r="D1418" s="4" t="s">
        <v>7</v>
      </c>
      <c r="E1418" s="4" t="s">
        <v>5</v>
      </c>
      <c r="F1418" s="4" t="s">
        <v>23</v>
      </c>
      <c r="G1418" s="51">
        <v>2</v>
      </c>
      <c r="H1418" s="4" t="s">
        <v>2</v>
      </c>
      <c r="I1418" s="4" t="s">
        <v>470</v>
      </c>
      <c r="J1418" s="4"/>
      <c r="K1418" s="8">
        <f>K1419</f>
        <v>0</v>
      </c>
    </row>
    <row r="1419" spans="1:19" ht="31.5" customHeight="1" x14ac:dyDescent="0.25">
      <c r="A1419" s="129"/>
      <c r="B1419" s="37" t="s">
        <v>118</v>
      </c>
      <c r="C1419" s="56">
        <v>942</v>
      </c>
      <c r="D1419" s="4" t="s">
        <v>7</v>
      </c>
      <c r="E1419" s="4" t="s">
        <v>5</v>
      </c>
      <c r="F1419" s="4" t="s">
        <v>23</v>
      </c>
      <c r="G1419" s="51">
        <v>2</v>
      </c>
      <c r="H1419" s="4" t="s">
        <v>2</v>
      </c>
      <c r="I1419" s="4" t="s">
        <v>470</v>
      </c>
      <c r="J1419" s="4" t="s">
        <v>57</v>
      </c>
      <c r="K1419" s="8"/>
    </row>
    <row r="1420" spans="1:19" s="47" customFormat="1" ht="18" customHeight="1" x14ac:dyDescent="0.25">
      <c r="A1420" s="129"/>
      <c r="B1420" s="7" t="s">
        <v>18</v>
      </c>
      <c r="C1420" s="56">
        <v>942</v>
      </c>
      <c r="D1420" s="4" t="s">
        <v>8</v>
      </c>
      <c r="E1420" s="4"/>
      <c r="F1420" s="4"/>
      <c r="G1420" s="51"/>
      <c r="H1420" s="4"/>
      <c r="I1420" s="4"/>
      <c r="J1420" s="4"/>
      <c r="K1420" s="8">
        <f>SUM(K1421)</f>
        <v>25.1</v>
      </c>
      <c r="L1420" s="9"/>
      <c r="M1420" s="9"/>
      <c r="N1420" s="9"/>
      <c r="O1420" s="9"/>
      <c r="P1420" s="9"/>
      <c r="Q1420" s="9"/>
      <c r="R1420" s="9"/>
      <c r="S1420" s="9"/>
    </row>
    <row r="1421" spans="1:19" s="47" customFormat="1" ht="18.75" customHeight="1" x14ac:dyDescent="0.25">
      <c r="A1421" s="129"/>
      <c r="B1421" s="7" t="s">
        <v>231</v>
      </c>
      <c r="C1421" s="56">
        <v>942</v>
      </c>
      <c r="D1421" s="4" t="s">
        <v>8</v>
      </c>
      <c r="E1421" s="4" t="s">
        <v>7</v>
      </c>
      <c r="F1421" s="4"/>
      <c r="G1421" s="51"/>
      <c r="H1421" s="4"/>
      <c r="I1421" s="4"/>
      <c r="J1421" s="4"/>
      <c r="K1421" s="8">
        <f>SUM(K1422)</f>
        <v>25.1</v>
      </c>
      <c r="L1421" s="9"/>
      <c r="M1421" s="9"/>
      <c r="N1421" s="9"/>
      <c r="O1421" s="9"/>
      <c r="P1421" s="9"/>
      <c r="Q1421" s="9"/>
      <c r="R1421" s="9"/>
      <c r="S1421" s="9"/>
    </row>
    <row r="1422" spans="1:19" s="47" customFormat="1" ht="31.5" customHeight="1" x14ac:dyDescent="0.25">
      <c r="A1422" s="129"/>
      <c r="B1422" s="7" t="s">
        <v>266</v>
      </c>
      <c r="C1422" s="56">
        <v>942</v>
      </c>
      <c r="D1422" s="4" t="s">
        <v>8</v>
      </c>
      <c r="E1422" s="4" t="s">
        <v>7</v>
      </c>
      <c r="F1422" s="4" t="s">
        <v>23</v>
      </c>
      <c r="G1422" s="51"/>
      <c r="H1422" s="4"/>
      <c r="I1422" s="4"/>
      <c r="J1422" s="4"/>
      <c r="K1422" s="8">
        <f>SUM(K1423)</f>
        <v>25.1</v>
      </c>
      <c r="L1422" s="9"/>
      <c r="M1422" s="9"/>
      <c r="N1422" s="9"/>
      <c r="O1422" s="9"/>
      <c r="P1422" s="9"/>
      <c r="Q1422" s="9"/>
      <c r="R1422" s="9"/>
      <c r="S1422" s="9"/>
    </row>
    <row r="1423" spans="1:19" s="47" customFormat="1" ht="31.5" customHeight="1" x14ac:dyDescent="0.25">
      <c r="A1423" s="129"/>
      <c r="B1423" s="7" t="s">
        <v>498</v>
      </c>
      <c r="C1423" s="56">
        <v>942</v>
      </c>
      <c r="D1423" s="4" t="s">
        <v>8</v>
      </c>
      <c r="E1423" s="4" t="s">
        <v>7</v>
      </c>
      <c r="F1423" s="4" t="s">
        <v>23</v>
      </c>
      <c r="G1423" s="51">
        <v>1</v>
      </c>
      <c r="H1423" s="4"/>
      <c r="I1423" s="4"/>
      <c r="J1423" s="4"/>
      <c r="K1423" s="8">
        <f>SUM(K1424)</f>
        <v>25.1</v>
      </c>
      <c r="L1423" s="9"/>
      <c r="M1423" s="9"/>
      <c r="N1423" s="9"/>
      <c r="O1423" s="9"/>
      <c r="P1423" s="9"/>
      <c r="Q1423" s="9"/>
      <c r="R1423" s="9"/>
      <c r="S1423" s="9"/>
    </row>
    <row r="1424" spans="1:19" s="47" customFormat="1" ht="63" customHeight="1" x14ac:dyDescent="0.25">
      <c r="A1424" s="129"/>
      <c r="B1424" s="7" t="s">
        <v>458</v>
      </c>
      <c r="C1424" s="56">
        <v>942</v>
      </c>
      <c r="D1424" s="4" t="s">
        <v>8</v>
      </c>
      <c r="E1424" s="4" t="s">
        <v>7</v>
      </c>
      <c r="F1424" s="4" t="s">
        <v>23</v>
      </c>
      <c r="G1424" s="51">
        <v>1</v>
      </c>
      <c r="H1424" s="4" t="s">
        <v>2</v>
      </c>
      <c r="I1424" s="4"/>
      <c r="J1424" s="4"/>
      <c r="K1424" s="8">
        <f>SUM(K1425)</f>
        <v>25.1</v>
      </c>
      <c r="L1424" s="9"/>
      <c r="M1424" s="9"/>
      <c r="N1424" s="9"/>
      <c r="O1424" s="9"/>
      <c r="P1424" s="9"/>
      <c r="Q1424" s="9"/>
      <c r="R1424" s="9"/>
      <c r="S1424" s="9"/>
    </row>
    <row r="1425" spans="1:19" s="47" customFormat="1" ht="18" customHeight="1" x14ac:dyDescent="0.25">
      <c r="A1425" s="129"/>
      <c r="B1425" s="7" t="s">
        <v>233</v>
      </c>
      <c r="C1425" s="56">
        <v>942</v>
      </c>
      <c r="D1425" s="4" t="s">
        <v>8</v>
      </c>
      <c r="E1425" s="4" t="s">
        <v>7</v>
      </c>
      <c r="F1425" s="4" t="s">
        <v>23</v>
      </c>
      <c r="G1425" s="51">
        <v>1</v>
      </c>
      <c r="H1425" s="4" t="s">
        <v>2</v>
      </c>
      <c r="I1425" s="4" t="s">
        <v>232</v>
      </c>
      <c r="J1425" s="4"/>
      <c r="K1425" s="8">
        <f>K1426</f>
        <v>25.1</v>
      </c>
      <c r="L1425" s="9"/>
      <c r="M1425" s="9"/>
      <c r="N1425" s="9"/>
      <c r="O1425" s="9"/>
      <c r="P1425" s="9"/>
      <c r="Q1425" s="9"/>
      <c r="R1425" s="9"/>
      <c r="S1425" s="9"/>
    </row>
    <row r="1426" spans="1:19" ht="31.5" customHeight="1" x14ac:dyDescent="0.25">
      <c r="A1426" s="129"/>
      <c r="B1426" s="7" t="s">
        <v>120</v>
      </c>
      <c r="C1426" s="56">
        <v>942</v>
      </c>
      <c r="D1426" s="4" t="s">
        <v>8</v>
      </c>
      <c r="E1426" s="4" t="s">
        <v>7</v>
      </c>
      <c r="F1426" s="4" t="s">
        <v>23</v>
      </c>
      <c r="G1426" s="51">
        <v>1</v>
      </c>
      <c r="H1426" s="4" t="s">
        <v>2</v>
      </c>
      <c r="I1426" s="4" t="s">
        <v>232</v>
      </c>
      <c r="J1426" s="4" t="s">
        <v>47</v>
      </c>
      <c r="K1426" s="8">
        <v>25.1</v>
      </c>
    </row>
    <row r="1427" spans="1:19" ht="31.5" customHeight="1" x14ac:dyDescent="0.25">
      <c r="A1427" s="129" t="s">
        <v>10</v>
      </c>
      <c r="B1427" s="7" t="s">
        <v>399</v>
      </c>
      <c r="C1427" s="56">
        <v>947</v>
      </c>
      <c r="D1427" s="4"/>
      <c r="E1427" s="4"/>
      <c r="F1427" s="4"/>
      <c r="G1427" s="4"/>
      <c r="H1427" s="4"/>
      <c r="I1427" s="4"/>
      <c r="J1427" s="4"/>
      <c r="K1427" s="8">
        <f>SUM(K1428+K1455+K1471+K1462)</f>
        <v>23240</v>
      </c>
    </row>
    <row r="1428" spans="1:19" ht="18" customHeight="1" x14ac:dyDescent="0.25">
      <c r="A1428" s="129"/>
      <c r="B1428" s="7" t="s">
        <v>1</v>
      </c>
      <c r="C1428" s="56">
        <v>947</v>
      </c>
      <c r="D1428" s="4" t="s">
        <v>2</v>
      </c>
      <c r="E1428" s="4"/>
      <c r="F1428" s="4"/>
      <c r="G1428" s="4"/>
      <c r="H1428" s="4"/>
      <c r="I1428" s="4"/>
      <c r="J1428" s="4"/>
      <c r="K1428" s="8">
        <f t="shared" ref="K1428:K1430" si="52">SUM(K1429)</f>
        <v>23168.2</v>
      </c>
    </row>
    <row r="1429" spans="1:19" ht="18" customHeight="1" x14ac:dyDescent="0.25">
      <c r="A1429" s="129"/>
      <c r="B1429" s="7" t="s">
        <v>9</v>
      </c>
      <c r="C1429" s="56">
        <v>947</v>
      </c>
      <c r="D1429" s="4" t="s">
        <v>2</v>
      </c>
      <c r="E1429" s="4" t="s">
        <v>39</v>
      </c>
      <c r="F1429" s="4"/>
      <c r="G1429" s="4"/>
      <c r="H1429" s="4"/>
      <c r="I1429" s="4"/>
      <c r="J1429" s="4"/>
      <c r="K1429" s="8">
        <f>SUM(K1430)</f>
        <v>23168.2</v>
      </c>
    </row>
    <row r="1430" spans="1:19" ht="31.5" customHeight="1" x14ac:dyDescent="0.25">
      <c r="A1430" s="129"/>
      <c r="B1430" s="7" t="s">
        <v>339</v>
      </c>
      <c r="C1430" s="56">
        <v>947</v>
      </c>
      <c r="D1430" s="4" t="s">
        <v>2</v>
      </c>
      <c r="E1430" s="4" t="s">
        <v>39</v>
      </c>
      <c r="F1430" s="4" t="s">
        <v>124</v>
      </c>
      <c r="G1430" s="4"/>
      <c r="H1430" s="4"/>
      <c r="I1430" s="4"/>
      <c r="J1430" s="4"/>
      <c r="K1430" s="8">
        <f t="shared" si="52"/>
        <v>23168.2</v>
      </c>
    </row>
    <row r="1431" spans="1:19" ht="31.5" customHeight="1" x14ac:dyDescent="0.25">
      <c r="A1431" s="129"/>
      <c r="B1431" s="7" t="s">
        <v>340</v>
      </c>
      <c r="C1431" s="56">
        <v>947</v>
      </c>
      <c r="D1431" s="4" t="s">
        <v>2</v>
      </c>
      <c r="E1431" s="4" t="s">
        <v>39</v>
      </c>
      <c r="F1431" s="4" t="s">
        <v>124</v>
      </c>
      <c r="G1431" s="4" t="s">
        <v>87</v>
      </c>
      <c r="H1431" s="4"/>
      <c r="I1431" s="4"/>
      <c r="J1431" s="4"/>
      <c r="K1431" s="8">
        <f>SUM(K1432+K1442+K1445+K1448+K1452)</f>
        <v>23168.2</v>
      </c>
    </row>
    <row r="1432" spans="1:19" ht="47.25" customHeight="1" x14ac:dyDescent="0.25">
      <c r="A1432" s="129"/>
      <c r="B1432" s="7" t="s">
        <v>400</v>
      </c>
      <c r="C1432" s="56">
        <v>947</v>
      </c>
      <c r="D1432" s="4" t="s">
        <v>2</v>
      </c>
      <c r="E1432" s="4" t="s">
        <v>39</v>
      </c>
      <c r="F1432" s="4" t="s">
        <v>124</v>
      </c>
      <c r="G1432" s="4" t="s">
        <v>87</v>
      </c>
      <c r="H1432" s="4" t="s">
        <v>2</v>
      </c>
      <c r="I1432" s="4"/>
      <c r="J1432" s="4"/>
      <c r="K1432" s="8">
        <f>SUM(K1433+K1438+K1440)</f>
        <v>11365.500000000002</v>
      </c>
    </row>
    <row r="1433" spans="1:19" ht="18" customHeight="1" x14ac:dyDescent="0.25">
      <c r="A1433" s="129"/>
      <c r="B1433" s="7" t="s">
        <v>45</v>
      </c>
      <c r="C1433" s="56">
        <v>947</v>
      </c>
      <c r="D1433" s="4" t="s">
        <v>2</v>
      </c>
      <c r="E1433" s="4" t="s">
        <v>39</v>
      </c>
      <c r="F1433" s="4" t="s">
        <v>124</v>
      </c>
      <c r="G1433" s="4" t="s">
        <v>87</v>
      </c>
      <c r="H1433" s="4" t="s">
        <v>2</v>
      </c>
      <c r="I1433" s="4" t="s">
        <v>75</v>
      </c>
      <c r="J1433" s="4"/>
      <c r="K1433" s="8">
        <f>SUM(K1434:K1437)</f>
        <v>11276.2</v>
      </c>
    </row>
    <row r="1434" spans="1:19" ht="52.5" customHeight="1" x14ac:dyDescent="0.25">
      <c r="A1434" s="129"/>
      <c r="B1434" s="7" t="s">
        <v>119</v>
      </c>
      <c r="C1434" s="56">
        <v>947</v>
      </c>
      <c r="D1434" s="4" t="s">
        <v>2</v>
      </c>
      <c r="E1434" s="4" t="s">
        <v>39</v>
      </c>
      <c r="F1434" s="4" t="s">
        <v>124</v>
      </c>
      <c r="G1434" s="4" t="s">
        <v>87</v>
      </c>
      <c r="H1434" s="4" t="s">
        <v>2</v>
      </c>
      <c r="I1434" s="4" t="s">
        <v>75</v>
      </c>
      <c r="J1434" s="4" t="s">
        <v>46</v>
      </c>
      <c r="K1434" s="8">
        <v>11064.6</v>
      </c>
    </row>
    <row r="1435" spans="1:19" ht="31.5" customHeight="1" x14ac:dyDescent="0.25">
      <c r="A1435" s="129"/>
      <c r="B1435" s="7" t="s">
        <v>120</v>
      </c>
      <c r="C1435" s="56">
        <v>947</v>
      </c>
      <c r="D1435" s="4" t="s">
        <v>2</v>
      </c>
      <c r="E1435" s="4" t="s">
        <v>39</v>
      </c>
      <c r="F1435" s="4" t="s">
        <v>124</v>
      </c>
      <c r="G1435" s="4" t="s">
        <v>87</v>
      </c>
      <c r="H1435" s="4" t="s">
        <v>2</v>
      </c>
      <c r="I1435" s="4" t="s">
        <v>75</v>
      </c>
      <c r="J1435" s="4" t="s">
        <v>47</v>
      </c>
      <c r="K1435" s="8">
        <v>203.6</v>
      </c>
    </row>
    <row r="1436" spans="1:19" ht="18" customHeight="1" x14ac:dyDescent="0.25">
      <c r="A1436" s="129"/>
      <c r="B1436" s="7" t="s">
        <v>53</v>
      </c>
      <c r="C1436" s="56">
        <v>947</v>
      </c>
      <c r="D1436" s="4" t="s">
        <v>2</v>
      </c>
      <c r="E1436" s="4" t="s">
        <v>39</v>
      </c>
      <c r="F1436" s="4" t="s">
        <v>124</v>
      </c>
      <c r="G1436" s="4" t="s">
        <v>87</v>
      </c>
      <c r="H1436" s="4" t="s">
        <v>2</v>
      </c>
      <c r="I1436" s="4" t="s">
        <v>75</v>
      </c>
      <c r="J1436" s="4" t="s">
        <v>54</v>
      </c>
      <c r="K1436" s="8"/>
    </row>
    <row r="1437" spans="1:19" ht="18" customHeight="1" x14ac:dyDescent="0.25">
      <c r="A1437" s="129"/>
      <c r="B1437" s="7" t="s">
        <v>48</v>
      </c>
      <c r="C1437" s="56">
        <v>947</v>
      </c>
      <c r="D1437" s="4" t="s">
        <v>2</v>
      </c>
      <c r="E1437" s="4" t="s">
        <v>39</v>
      </c>
      <c r="F1437" s="4" t="s">
        <v>124</v>
      </c>
      <c r="G1437" s="4" t="s">
        <v>87</v>
      </c>
      <c r="H1437" s="4" t="s">
        <v>2</v>
      </c>
      <c r="I1437" s="4" t="s">
        <v>75</v>
      </c>
      <c r="J1437" s="4" t="s">
        <v>49</v>
      </c>
      <c r="K1437" s="8">
        <v>8</v>
      </c>
    </row>
    <row r="1438" spans="1:19" s="47" customFormat="1" ht="18" customHeight="1" x14ac:dyDescent="0.25">
      <c r="A1438" s="129"/>
      <c r="B1438" s="7" t="s">
        <v>230</v>
      </c>
      <c r="C1438" s="56">
        <v>947</v>
      </c>
      <c r="D1438" s="4" t="s">
        <v>2</v>
      </c>
      <c r="E1438" s="4" t="s">
        <v>39</v>
      </c>
      <c r="F1438" s="4" t="s">
        <v>124</v>
      </c>
      <c r="G1438" s="51">
        <v>1</v>
      </c>
      <c r="H1438" s="4" t="s">
        <v>2</v>
      </c>
      <c r="I1438" s="4" t="s">
        <v>229</v>
      </c>
      <c r="J1438" s="4"/>
      <c r="K1438" s="8">
        <f>SUM(K1439)</f>
        <v>31.7</v>
      </c>
      <c r="L1438" s="9"/>
      <c r="M1438" s="9"/>
      <c r="N1438" s="9"/>
      <c r="O1438" s="9"/>
      <c r="P1438" s="9"/>
      <c r="Q1438" s="9"/>
      <c r="R1438" s="9"/>
      <c r="S1438" s="9"/>
    </row>
    <row r="1439" spans="1:19" s="47" customFormat="1" ht="31.5" customHeight="1" x14ac:dyDescent="0.25">
      <c r="A1439" s="129"/>
      <c r="B1439" s="7" t="s">
        <v>120</v>
      </c>
      <c r="C1439" s="56">
        <v>947</v>
      </c>
      <c r="D1439" s="4" t="s">
        <v>2</v>
      </c>
      <c r="E1439" s="4" t="s">
        <v>39</v>
      </c>
      <c r="F1439" s="4" t="s">
        <v>124</v>
      </c>
      <c r="G1439" s="51">
        <v>1</v>
      </c>
      <c r="H1439" s="4" t="s">
        <v>2</v>
      </c>
      <c r="I1439" s="4" t="s">
        <v>229</v>
      </c>
      <c r="J1439" s="4" t="s">
        <v>47</v>
      </c>
      <c r="K1439" s="8">
        <f>31.7</f>
        <v>31.7</v>
      </c>
      <c r="L1439" s="9"/>
      <c r="M1439" s="9"/>
      <c r="N1439" s="9"/>
      <c r="O1439" s="9"/>
      <c r="P1439" s="9"/>
      <c r="Q1439" s="9"/>
      <c r="R1439" s="9"/>
      <c r="S1439" s="9"/>
    </row>
    <row r="1440" spans="1:19" s="47" customFormat="1" ht="31.5" customHeight="1" x14ac:dyDescent="0.25">
      <c r="A1440" s="129"/>
      <c r="B1440" s="7" t="s">
        <v>234</v>
      </c>
      <c r="C1440" s="56">
        <v>947</v>
      </c>
      <c r="D1440" s="4" t="s">
        <v>2</v>
      </c>
      <c r="E1440" s="4" t="s">
        <v>39</v>
      </c>
      <c r="F1440" s="4" t="s">
        <v>124</v>
      </c>
      <c r="G1440" s="51">
        <v>1</v>
      </c>
      <c r="H1440" s="4" t="s">
        <v>2</v>
      </c>
      <c r="I1440" s="4" t="s">
        <v>235</v>
      </c>
      <c r="J1440" s="4"/>
      <c r="K1440" s="8">
        <f>SUM(K1441)</f>
        <v>57.6</v>
      </c>
      <c r="L1440" s="9"/>
      <c r="M1440" s="9"/>
      <c r="N1440" s="9"/>
      <c r="O1440" s="9"/>
      <c r="P1440" s="9"/>
      <c r="Q1440" s="9"/>
      <c r="R1440" s="9"/>
      <c r="S1440" s="9"/>
    </row>
    <row r="1441" spans="1:19" s="47" customFormat="1" ht="31.5" customHeight="1" x14ac:dyDescent="0.25">
      <c r="A1441" s="129"/>
      <c r="B1441" s="7" t="s">
        <v>120</v>
      </c>
      <c r="C1441" s="56">
        <v>947</v>
      </c>
      <c r="D1441" s="4" t="s">
        <v>2</v>
      </c>
      <c r="E1441" s="4" t="s">
        <v>39</v>
      </c>
      <c r="F1441" s="4" t="s">
        <v>124</v>
      </c>
      <c r="G1441" s="51">
        <v>1</v>
      </c>
      <c r="H1441" s="4" t="s">
        <v>2</v>
      </c>
      <c r="I1441" s="4" t="s">
        <v>235</v>
      </c>
      <c r="J1441" s="4" t="s">
        <v>47</v>
      </c>
      <c r="K1441" s="8">
        <f>57.6</f>
        <v>57.6</v>
      </c>
      <c r="L1441" s="9"/>
      <c r="M1441" s="9"/>
      <c r="N1441" s="9"/>
      <c r="O1441" s="9"/>
      <c r="P1441" s="9"/>
      <c r="Q1441" s="9"/>
      <c r="R1441" s="9"/>
      <c r="S1441" s="9"/>
    </row>
    <row r="1442" spans="1:19" s="47" customFormat="1" ht="47.25" customHeight="1" x14ac:dyDescent="0.25">
      <c r="A1442" s="129"/>
      <c r="B1442" s="7" t="s">
        <v>515</v>
      </c>
      <c r="C1442" s="56">
        <v>947</v>
      </c>
      <c r="D1442" s="4" t="s">
        <v>2</v>
      </c>
      <c r="E1442" s="4" t="s">
        <v>39</v>
      </c>
      <c r="F1442" s="4" t="s">
        <v>124</v>
      </c>
      <c r="G1442" s="4" t="s">
        <v>87</v>
      </c>
      <c r="H1442" s="4" t="s">
        <v>4</v>
      </c>
      <c r="I1442" s="4"/>
      <c r="J1442" s="4"/>
      <c r="K1442" s="8">
        <f t="shared" ref="K1442:K1443" si="53">K1443</f>
        <v>9063.9</v>
      </c>
      <c r="L1442" s="9"/>
      <c r="M1442" s="9"/>
      <c r="N1442" s="9"/>
      <c r="O1442" s="9"/>
      <c r="P1442" s="9"/>
      <c r="Q1442" s="9"/>
      <c r="R1442" s="9"/>
      <c r="S1442" s="9"/>
    </row>
    <row r="1443" spans="1:19" s="47" customFormat="1" ht="47.25" customHeight="1" x14ac:dyDescent="0.25">
      <c r="A1443" s="129"/>
      <c r="B1443" s="7" t="s">
        <v>64</v>
      </c>
      <c r="C1443" s="56">
        <v>947</v>
      </c>
      <c r="D1443" s="4" t="s">
        <v>2</v>
      </c>
      <c r="E1443" s="4" t="s">
        <v>39</v>
      </c>
      <c r="F1443" s="4" t="s">
        <v>124</v>
      </c>
      <c r="G1443" s="4" t="s">
        <v>87</v>
      </c>
      <c r="H1443" s="4" t="s">
        <v>4</v>
      </c>
      <c r="I1443" s="4" t="s">
        <v>82</v>
      </c>
      <c r="J1443" s="4"/>
      <c r="K1443" s="8">
        <f t="shared" si="53"/>
        <v>9063.9</v>
      </c>
      <c r="L1443" s="9"/>
      <c r="M1443" s="9"/>
      <c r="N1443" s="9"/>
      <c r="O1443" s="9"/>
      <c r="P1443" s="9"/>
      <c r="Q1443" s="9"/>
      <c r="R1443" s="9"/>
      <c r="S1443" s="9"/>
    </row>
    <row r="1444" spans="1:19" s="47" customFormat="1" ht="31.5" customHeight="1" x14ac:dyDescent="0.25">
      <c r="A1444" s="129"/>
      <c r="B1444" s="37" t="s">
        <v>118</v>
      </c>
      <c r="C1444" s="56">
        <v>947</v>
      </c>
      <c r="D1444" s="4" t="s">
        <v>2</v>
      </c>
      <c r="E1444" s="4" t="s">
        <v>39</v>
      </c>
      <c r="F1444" s="4" t="s">
        <v>124</v>
      </c>
      <c r="G1444" s="4" t="s">
        <v>87</v>
      </c>
      <c r="H1444" s="4" t="s">
        <v>4</v>
      </c>
      <c r="I1444" s="4" t="s">
        <v>82</v>
      </c>
      <c r="J1444" s="4" t="s">
        <v>57</v>
      </c>
      <c r="K1444" s="8">
        <v>9063.9</v>
      </c>
      <c r="L1444" s="9"/>
      <c r="M1444" s="9"/>
      <c r="N1444" s="9"/>
      <c r="O1444" s="9"/>
      <c r="P1444" s="9"/>
      <c r="Q1444" s="9"/>
      <c r="R1444" s="9"/>
      <c r="S1444" s="9"/>
    </row>
    <row r="1445" spans="1:19" s="47" customFormat="1" ht="31.5" customHeight="1" x14ac:dyDescent="0.25">
      <c r="A1445" s="129"/>
      <c r="B1445" s="7" t="s">
        <v>504</v>
      </c>
      <c r="C1445" s="56">
        <v>947</v>
      </c>
      <c r="D1445" s="4" t="s">
        <v>2</v>
      </c>
      <c r="E1445" s="4" t="s">
        <v>39</v>
      </c>
      <c r="F1445" s="4" t="s">
        <v>124</v>
      </c>
      <c r="G1445" s="4" t="s">
        <v>87</v>
      </c>
      <c r="H1445" s="4" t="s">
        <v>5</v>
      </c>
      <c r="I1445" s="4"/>
      <c r="J1445" s="4"/>
      <c r="K1445" s="8">
        <f t="shared" ref="K1445:K1446" si="54">SUM(K1446)</f>
        <v>1390</v>
      </c>
      <c r="L1445" s="9"/>
      <c r="M1445" s="9"/>
      <c r="N1445" s="9"/>
      <c r="O1445" s="9"/>
      <c r="P1445" s="9"/>
      <c r="Q1445" s="9"/>
      <c r="R1445" s="9"/>
      <c r="S1445" s="9"/>
    </row>
    <row r="1446" spans="1:19" s="47" customFormat="1" ht="47.25" customHeight="1" x14ac:dyDescent="0.25">
      <c r="A1446" s="129"/>
      <c r="B1446" s="7" t="s">
        <v>401</v>
      </c>
      <c r="C1446" s="56">
        <v>947</v>
      </c>
      <c r="D1446" s="4" t="s">
        <v>2</v>
      </c>
      <c r="E1446" s="4" t="s">
        <v>39</v>
      </c>
      <c r="F1446" s="4" t="s">
        <v>124</v>
      </c>
      <c r="G1446" s="4" t="s">
        <v>87</v>
      </c>
      <c r="H1446" s="4" t="s">
        <v>5</v>
      </c>
      <c r="I1446" s="4" t="s">
        <v>151</v>
      </c>
      <c r="J1446" s="4"/>
      <c r="K1446" s="8">
        <f t="shared" si="54"/>
        <v>1390</v>
      </c>
      <c r="L1446" s="9"/>
      <c r="M1446" s="9"/>
      <c r="N1446" s="9"/>
      <c r="O1446" s="9"/>
      <c r="P1446" s="9"/>
      <c r="Q1446" s="9"/>
      <c r="R1446" s="9"/>
      <c r="S1446" s="9"/>
    </row>
    <row r="1447" spans="1:19" s="47" customFormat="1" ht="31.5" customHeight="1" x14ac:dyDescent="0.25">
      <c r="A1447" s="129"/>
      <c r="B1447" s="7" t="s">
        <v>120</v>
      </c>
      <c r="C1447" s="56">
        <v>947</v>
      </c>
      <c r="D1447" s="4" t="s">
        <v>2</v>
      </c>
      <c r="E1447" s="4" t="s">
        <v>39</v>
      </c>
      <c r="F1447" s="4" t="s">
        <v>124</v>
      </c>
      <c r="G1447" s="4" t="s">
        <v>87</v>
      </c>
      <c r="H1447" s="4" t="s">
        <v>5</v>
      </c>
      <c r="I1447" s="4" t="s">
        <v>151</v>
      </c>
      <c r="J1447" s="4" t="s">
        <v>47</v>
      </c>
      <c r="K1447" s="8">
        <f>250+1140</f>
        <v>1390</v>
      </c>
      <c r="L1447" s="9"/>
      <c r="M1447" s="9"/>
      <c r="N1447" s="9"/>
      <c r="O1447" s="9"/>
      <c r="P1447" s="9"/>
      <c r="Q1447" s="9"/>
      <c r="R1447" s="9"/>
      <c r="S1447" s="9"/>
    </row>
    <row r="1448" spans="1:19" s="47" customFormat="1" ht="31.5" customHeight="1" x14ac:dyDescent="0.25">
      <c r="A1448" s="129"/>
      <c r="B1448" s="7" t="s">
        <v>170</v>
      </c>
      <c r="C1448" s="56">
        <v>947</v>
      </c>
      <c r="D1448" s="4" t="s">
        <v>2</v>
      </c>
      <c r="E1448" s="4" t="s">
        <v>39</v>
      </c>
      <c r="F1448" s="4" t="s">
        <v>124</v>
      </c>
      <c r="G1448" s="4" t="s">
        <v>87</v>
      </c>
      <c r="H1448" s="4" t="s">
        <v>6</v>
      </c>
      <c r="I1448" s="4"/>
      <c r="J1448" s="4"/>
      <c r="K1448" s="8">
        <f>SUM(K1449)</f>
        <v>1348.8</v>
      </c>
      <c r="L1448" s="9"/>
      <c r="M1448" s="9"/>
      <c r="N1448" s="9"/>
      <c r="O1448" s="9"/>
      <c r="P1448" s="9"/>
      <c r="Q1448" s="9"/>
      <c r="R1448" s="9"/>
      <c r="S1448" s="9"/>
    </row>
    <row r="1449" spans="1:19" s="47" customFormat="1" ht="31.5" customHeight="1" x14ac:dyDescent="0.25">
      <c r="A1449" s="129"/>
      <c r="B1449" s="7" t="s">
        <v>171</v>
      </c>
      <c r="C1449" s="56">
        <v>947</v>
      </c>
      <c r="D1449" s="4" t="s">
        <v>2</v>
      </c>
      <c r="E1449" s="4" t="s">
        <v>39</v>
      </c>
      <c r="F1449" s="4" t="s">
        <v>124</v>
      </c>
      <c r="G1449" s="4" t="s">
        <v>87</v>
      </c>
      <c r="H1449" s="4" t="s">
        <v>6</v>
      </c>
      <c r="I1449" s="4" t="s">
        <v>169</v>
      </c>
      <c r="J1449" s="4"/>
      <c r="K1449" s="8">
        <f>SUM(K1450+K1451)</f>
        <v>1348.8</v>
      </c>
      <c r="L1449" s="9"/>
      <c r="M1449" s="9"/>
      <c r="N1449" s="9"/>
      <c r="O1449" s="9"/>
      <c r="P1449" s="9"/>
      <c r="Q1449" s="9"/>
      <c r="R1449" s="9"/>
      <c r="S1449" s="9"/>
    </row>
    <row r="1450" spans="1:19" s="47" customFormat="1" ht="31.5" customHeight="1" x14ac:dyDescent="0.25">
      <c r="A1450" s="129"/>
      <c r="B1450" s="7" t="s">
        <v>120</v>
      </c>
      <c r="C1450" s="56">
        <v>947</v>
      </c>
      <c r="D1450" s="4" t="s">
        <v>2</v>
      </c>
      <c r="E1450" s="4" t="s">
        <v>39</v>
      </c>
      <c r="F1450" s="4" t="s">
        <v>124</v>
      </c>
      <c r="G1450" s="4" t="s">
        <v>87</v>
      </c>
      <c r="H1450" s="4" t="s">
        <v>6</v>
      </c>
      <c r="I1450" s="4" t="s">
        <v>169</v>
      </c>
      <c r="J1450" s="4" t="s">
        <v>47</v>
      </c>
      <c r="K1450" s="8">
        <f>958</f>
        <v>958</v>
      </c>
      <c r="L1450" s="9"/>
      <c r="M1450" s="9"/>
      <c r="N1450" s="9"/>
      <c r="O1450" s="9"/>
      <c r="P1450" s="9"/>
      <c r="Q1450" s="9"/>
      <c r="R1450" s="9"/>
      <c r="S1450" s="9"/>
    </row>
    <row r="1451" spans="1:19" s="47" customFormat="1" ht="18" customHeight="1" x14ac:dyDescent="0.25">
      <c r="A1451" s="129"/>
      <c r="B1451" s="7" t="s">
        <v>48</v>
      </c>
      <c r="C1451" s="56">
        <v>947</v>
      </c>
      <c r="D1451" s="4" t="s">
        <v>2</v>
      </c>
      <c r="E1451" s="4" t="s">
        <v>39</v>
      </c>
      <c r="F1451" s="4" t="s">
        <v>124</v>
      </c>
      <c r="G1451" s="4" t="s">
        <v>87</v>
      </c>
      <c r="H1451" s="4" t="s">
        <v>6</v>
      </c>
      <c r="I1451" s="4" t="s">
        <v>169</v>
      </c>
      <c r="J1451" s="4" t="s">
        <v>49</v>
      </c>
      <c r="K1451" s="8">
        <f>390.8</f>
        <v>390.8</v>
      </c>
      <c r="L1451" s="9"/>
      <c r="M1451" s="9"/>
      <c r="N1451" s="9"/>
      <c r="O1451" s="9"/>
      <c r="P1451" s="9"/>
      <c r="Q1451" s="9"/>
      <c r="R1451" s="9"/>
      <c r="S1451" s="9"/>
    </row>
    <row r="1452" spans="1:19" s="47" customFormat="1" ht="47.25" customHeight="1" x14ac:dyDescent="0.25">
      <c r="A1452" s="129"/>
      <c r="B1452" s="7" t="s">
        <v>341</v>
      </c>
      <c r="C1452" s="56">
        <v>947</v>
      </c>
      <c r="D1452" s="4" t="s">
        <v>2</v>
      </c>
      <c r="E1452" s="4" t="s">
        <v>39</v>
      </c>
      <c r="F1452" s="4" t="s">
        <v>124</v>
      </c>
      <c r="G1452" s="4" t="s">
        <v>87</v>
      </c>
      <c r="H1452" s="4" t="s">
        <v>7</v>
      </c>
      <c r="I1452" s="4"/>
      <c r="J1452" s="4"/>
      <c r="K1452" s="8">
        <f>SUM(K1453)</f>
        <v>0</v>
      </c>
      <c r="L1452" s="9"/>
      <c r="M1452" s="9"/>
      <c r="N1452" s="9"/>
      <c r="O1452" s="9"/>
      <c r="P1452" s="9"/>
      <c r="Q1452" s="9"/>
      <c r="R1452" s="9"/>
      <c r="S1452" s="9"/>
    </row>
    <row r="1453" spans="1:19" s="47" customFormat="1" ht="18" customHeight="1" x14ac:dyDescent="0.25">
      <c r="A1453" s="129"/>
      <c r="B1453" s="6" t="s">
        <v>233</v>
      </c>
      <c r="C1453" s="56">
        <v>947</v>
      </c>
      <c r="D1453" s="4" t="s">
        <v>2</v>
      </c>
      <c r="E1453" s="4" t="s">
        <v>39</v>
      </c>
      <c r="F1453" s="4" t="s">
        <v>124</v>
      </c>
      <c r="G1453" s="4" t="s">
        <v>87</v>
      </c>
      <c r="H1453" s="4" t="s">
        <v>7</v>
      </c>
      <c r="I1453" s="4" t="s">
        <v>232</v>
      </c>
      <c r="J1453" s="4"/>
      <c r="K1453" s="8">
        <f>SUM(K1454)</f>
        <v>0</v>
      </c>
      <c r="L1453" s="9"/>
      <c r="M1453" s="9"/>
      <c r="N1453" s="9"/>
      <c r="O1453" s="9"/>
      <c r="P1453" s="9"/>
      <c r="Q1453" s="9"/>
      <c r="R1453" s="9"/>
      <c r="S1453" s="9"/>
    </row>
    <row r="1454" spans="1:19" s="47" customFormat="1" ht="31.5" customHeight="1" x14ac:dyDescent="0.25">
      <c r="A1454" s="129"/>
      <c r="B1454" s="7" t="s">
        <v>120</v>
      </c>
      <c r="C1454" s="56">
        <v>947</v>
      </c>
      <c r="D1454" s="4" t="s">
        <v>2</v>
      </c>
      <c r="E1454" s="4" t="s">
        <v>39</v>
      </c>
      <c r="F1454" s="4" t="s">
        <v>124</v>
      </c>
      <c r="G1454" s="4" t="s">
        <v>87</v>
      </c>
      <c r="H1454" s="4" t="s">
        <v>7</v>
      </c>
      <c r="I1454" s="4" t="s">
        <v>232</v>
      </c>
      <c r="J1454" s="4" t="s">
        <v>47</v>
      </c>
      <c r="K1454" s="8"/>
      <c r="L1454" s="9"/>
      <c r="M1454" s="9"/>
      <c r="N1454" s="9"/>
      <c r="O1454" s="9"/>
      <c r="P1454" s="9"/>
      <c r="Q1454" s="9"/>
      <c r="R1454" s="9"/>
      <c r="S1454" s="9"/>
    </row>
    <row r="1455" spans="1:19" s="47" customFormat="1" ht="18" customHeight="1" x14ac:dyDescent="0.25">
      <c r="A1455" s="129"/>
      <c r="B1455" s="7" t="s">
        <v>15</v>
      </c>
      <c r="C1455" s="56">
        <v>947</v>
      </c>
      <c r="D1455" s="4" t="s">
        <v>6</v>
      </c>
      <c r="E1455" s="4"/>
      <c r="F1455" s="4"/>
      <c r="G1455" s="4"/>
      <c r="H1455" s="4"/>
      <c r="I1455" s="4"/>
      <c r="J1455" s="4"/>
      <c r="K1455" s="8">
        <f>SUM(K1456)</f>
        <v>0</v>
      </c>
      <c r="L1455" s="9"/>
      <c r="M1455" s="9"/>
      <c r="N1455" s="9"/>
      <c r="O1455" s="9"/>
      <c r="P1455" s="9"/>
      <c r="Q1455" s="9"/>
      <c r="R1455" s="9"/>
      <c r="S1455" s="9"/>
    </row>
    <row r="1456" spans="1:19" s="47" customFormat="1" ht="18" customHeight="1" x14ac:dyDescent="0.25">
      <c r="A1456" s="129"/>
      <c r="B1456" s="7" t="s">
        <v>67</v>
      </c>
      <c r="C1456" s="56">
        <v>947</v>
      </c>
      <c r="D1456" s="4" t="s">
        <v>6</v>
      </c>
      <c r="E1456" s="4" t="s">
        <v>68</v>
      </c>
      <c r="F1456" s="4"/>
      <c r="G1456" s="4"/>
      <c r="H1456" s="4"/>
      <c r="I1456" s="4"/>
      <c r="J1456" s="4"/>
      <c r="K1456" s="8">
        <f>SUM(K1457)</f>
        <v>0</v>
      </c>
      <c r="L1456" s="9"/>
      <c r="M1456" s="9"/>
      <c r="N1456" s="9"/>
      <c r="O1456" s="9"/>
      <c r="P1456" s="9"/>
      <c r="Q1456" s="9"/>
      <c r="R1456" s="9"/>
      <c r="S1456" s="9"/>
    </row>
    <row r="1457" spans="1:19" s="47" customFormat="1" ht="31.5" customHeight="1" x14ac:dyDescent="0.25">
      <c r="A1457" s="129"/>
      <c r="B1457" s="7" t="s">
        <v>339</v>
      </c>
      <c r="C1457" s="56">
        <v>947</v>
      </c>
      <c r="D1457" s="4" t="s">
        <v>6</v>
      </c>
      <c r="E1457" s="4" t="s">
        <v>68</v>
      </c>
      <c r="F1457" s="4" t="s">
        <v>124</v>
      </c>
      <c r="G1457" s="4"/>
      <c r="H1457" s="4"/>
      <c r="I1457" s="4"/>
      <c r="J1457" s="4"/>
      <c r="K1457" s="8">
        <f>SUM(K1458)</f>
        <v>0</v>
      </c>
      <c r="L1457" s="9"/>
      <c r="M1457" s="9"/>
      <c r="N1457" s="9"/>
      <c r="O1457" s="9"/>
      <c r="P1457" s="9"/>
      <c r="Q1457" s="9"/>
      <c r="R1457" s="9"/>
      <c r="S1457" s="9"/>
    </row>
    <row r="1458" spans="1:19" s="47" customFormat="1" ht="31.5" customHeight="1" x14ac:dyDescent="0.25">
      <c r="A1458" s="129"/>
      <c r="B1458" s="7" t="s">
        <v>340</v>
      </c>
      <c r="C1458" s="56">
        <v>947</v>
      </c>
      <c r="D1458" s="4" t="s">
        <v>6</v>
      </c>
      <c r="E1458" s="4" t="s">
        <v>68</v>
      </c>
      <c r="F1458" s="4" t="s">
        <v>124</v>
      </c>
      <c r="G1458" s="4" t="s">
        <v>87</v>
      </c>
      <c r="H1458" s="4"/>
      <c r="I1458" s="4"/>
      <c r="J1458" s="4"/>
      <c r="K1458" s="8">
        <f>SUM(K1459)</f>
        <v>0</v>
      </c>
      <c r="L1458" s="9"/>
      <c r="M1458" s="9"/>
      <c r="N1458" s="9"/>
      <c r="O1458" s="9"/>
      <c r="P1458" s="9"/>
      <c r="Q1458" s="9"/>
      <c r="R1458" s="9"/>
      <c r="S1458" s="9"/>
    </row>
    <row r="1459" spans="1:19" s="47" customFormat="1" ht="31.5" customHeight="1" x14ac:dyDescent="0.25">
      <c r="A1459" s="129"/>
      <c r="B1459" s="7" t="s">
        <v>504</v>
      </c>
      <c r="C1459" s="56">
        <v>947</v>
      </c>
      <c r="D1459" s="4" t="s">
        <v>6</v>
      </c>
      <c r="E1459" s="4" t="s">
        <v>68</v>
      </c>
      <c r="F1459" s="4" t="s">
        <v>124</v>
      </c>
      <c r="G1459" s="4" t="s">
        <v>87</v>
      </c>
      <c r="H1459" s="4" t="s">
        <v>5</v>
      </c>
      <c r="I1459" s="4"/>
      <c r="J1459" s="4"/>
      <c r="K1459" s="8">
        <f>SUM(K1460)</f>
        <v>0</v>
      </c>
      <c r="L1459" s="9"/>
      <c r="M1459" s="9"/>
      <c r="N1459" s="9"/>
      <c r="O1459" s="9"/>
      <c r="P1459" s="9"/>
      <c r="Q1459" s="9"/>
      <c r="R1459" s="9"/>
      <c r="S1459" s="9"/>
    </row>
    <row r="1460" spans="1:19" s="47" customFormat="1" ht="78.75" customHeight="1" x14ac:dyDescent="0.25">
      <c r="A1460" s="129"/>
      <c r="B1460" s="7" t="s">
        <v>542</v>
      </c>
      <c r="C1460" s="56">
        <v>947</v>
      </c>
      <c r="D1460" s="4" t="s">
        <v>6</v>
      </c>
      <c r="E1460" s="4" t="s">
        <v>68</v>
      </c>
      <c r="F1460" s="4" t="s">
        <v>124</v>
      </c>
      <c r="G1460" s="4" t="s">
        <v>87</v>
      </c>
      <c r="H1460" s="4" t="s">
        <v>5</v>
      </c>
      <c r="I1460" s="4" t="s">
        <v>434</v>
      </c>
      <c r="J1460" s="4"/>
      <c r="K1460" s="8">
        <f>K1461</f>
        <v>0</v>
      </c>
      <c r="L1460" s="9"/>
      <c r="M1460" s="9"/>
      <c r="N1460" s="9"/>
      <c r="O1460" s="9"/>
      <c r="P1460" s="9"/>
      <c r="Q1460" s="9"/>
      <c r="R1460" s="9"/>
      <c r="S1460" s="9"/>
    </row>
    <row r="1461" spans="1:19" s="47" customFormat="1" ht="31.5" customHeight="1" x14ac:dyDescent="0.25">
      <c r="A1461" s="129"/>
      <c r="B1461" s="7" t="s">
        <v>120</v>
      </c>
      <c r="C1461" s="56">
        <v>947</v>
      </c>
      <c r="D1461" s="4" t="s">
        <v>6</v>
      </c>
      <c r="E1461" s="4" t="s">
        <v>68</v>
      </c>
      <c r="F1461" s="4" t="s">
        <v>124</v>
      </c>
      <c r="G1461" s="4" t="s">
        <v>87</v>
      </c>
      <c r="H1461" s="4" t="s">
        <v>5</v>
      </c>
      <c r="I1461" s="4" t="s">
        <v>434</v>
      </c>
      <c r="J1461" s="4" t="s">
        <v>47</v>
      </c>
      <c r="K1461" s="8"/>
      <c r="L1461" s="9"/>
      <c r="M1461" s="9"/>
      <c r="N1461" s="9"/>
      <c r="O1461" s="9"/>
      <c r="P1461" s="9"/>
      <c r="Q1461" s="9"/>
      <c r="R1461" s="9"/>
      <c r="S1461" s="9"/>
    </row>
    <row r="1462" spans="1:19" s="47" customFormat="1" ht="18" customHeight="1" x14ac:dyDescent="0.25">
      <c r="A1462" s="129"/>
      <c r="B1462" s="7" t="s">
        <v>40</v>
      </c>
      <c r="C1462" s="56">
        <v>947</v>
      </c>
      <c r="D1462" s="4" t="s">
        <v>7</v>
      </c>
      <c r="E1462" s="4"/>
      <c r="F1462" s="4"/>
      <c r="G1462" s="4"/>
      <c r="H1462" s="4"/>
      <c r="I1462" s="4"/>
      <c r="J1462" s="4"/>
      <c r="K1462" s="68">
        <f>K1463</f>
        <v>0</v>
      </c>
      <c r="M1462" s="9"/>
      <c r="N1462" s="9"/>
      <c r="O1462" s="9"/>
      <c r="P1462" s="9"/>
      <c r="Q1462" s="9"/>
      <c r="R1462" s="9"/>
      <c r="S1462" s="9"/>
    </row>
    <row r="1463" spans="1:19" s="47" customFormat="1" ht="18" customHeight="1" x14ac:dyDescent="0.25">
      <c r="A1463" s="129"/>
      <c r="B1463" s="7" t="s">
        <v>463</v>
      </c>
      <c r="C1463" s="56">
        <v>947</v>
      </c>
      <c r="D1463" s="4" t="s">
        <v>7</v>
      </c>
      <c r="E1463" s="4" t="s">
        <v>5</v>
      </c>
      <c r="F1463" s="4"/>
      <c r="G1463" s="4"/>
      <c r="H1463" s="4"/>
      <c r="I1463" s="4"/>
      <c r="J1463" s="4"/>
      <c r="K1463" s="68">
        <f>K1464</f>
        <v>0</v>
      </c>
      <c r="M1463" s="9"/>
      <c r="N1463" s="9"/>
      <c r="O1463" s="9"/>
      <c r="P1463" s="9"/>
      <c r="Q1463" s="9"/>
      <c r="R1463" s="9"/>
      <c r="S1463" s="9"/>
    </row>
    <row r="1464" spans="1:19" s="47" customFormat="1" ht="31.5" customHeight="1" x14ac:dyDescent="0.25">
      <c r="A1464" s="129"/>
      <c r="B1464" s="7" t="s">
        <v>339</v>
      </c>
      <c r="C1464" s="56">
        <v>947</v>
      </c>
      <c r="D1464" s="4" t="s">
        <v>7</v>
      </c>
      <c r="E1464" s="4" t="s">
        <v>5</v>
      </c>
      <c r="F1464" s="4" t="s">
        <v>124</v>
      </c>
      <c r="G1464" s="4"/>
      <c r="H1464" s="4"/>
      <c r="I1464" s="4"/>
      <c r="J1464" s="4"/>
      <c r="K1464" s="68">
        <f>K1465</f>
        <v>0</v>
      </c>
      <c r="M1464" s="9"/>
      <c r="N1464" s="9"/>
      <c r="O1464" s="9"/>
      <c r="P1464" s="9"/>
      <c r="Q1464" s="9"/>
      <c r="R1464" s="9"/>
      <c r="S1464" s="9"/>
    </row>
    <row r="1465" spans="1:19" s="47" customFormat="1" ht="31.5" customHeight="1" x14ac:dyDescent="0.25">
      <c r="A1465" s="129"/>
      <c r="B1465" s="7" t="s">
        <v>340</v>
      </c>
      <c r="C1465" s="56">
        <v>947</v>
      </c>
      <c r="D1465" s="4" t="s">
        <v>7</v>
      </c>
      <c r="E1465" s="4" t="s">
        <v>5</v>
      </c>
      <c r="F1465" s="4" t="s">
        <v>124</v>
      </c>
      <c r="G1465" s="4" t="s">
        <v>87</v>
      </c>
      <c r="H1465" s="4"/>
      <c r="I1465" s="4"/>
      <c r="J1465" s="4"/>
      <c r="K1465" s="68">
        <f>K1466</f>
        <v>0</v>
      </c>
      <c r="M1465" s="9"/>
      <c r="N1465" s="9"/>
      <c r="O1465" s="9"/>
      <c r="P1465" s="9"/>
      <c r="Q1465" s="9"/>
      <c r="R1465" s="9"/>
      <c r="S1465" s="9"/>
    </row>
    <row r="1466" spans="1:19" s="47" customFormat="1" ht="31.5" customHeight="1" x14ac:dyDescent="0.25">
      <c r="A1466" s="129"/>
      <c r="B1466" s="7" t="s">
        <v>504</v>
      </c>
      <c r="C1466" s="56">
        <v>947</v>
      </c>
      <c r="D1466" s="4" t="s">
        <v>7</v>
      </c>
      <c r="E1466" s="4" t="s">
        <v>5</v>
      </c>
      <c r="F1466" s="4" t="s">
        <v>124</v>
      </c>
      <c r="G1466" s="4" t="s">
        <v>87</v>
      </c>
      <c r="H1466" s="4" t="s">
        <v>5</v>
      </c>
      <c r="I1466" s="4"/>
      <c r="J1466" s="4"/>
      <c r="K1466" s="68">
        <f>K1469+K1467</f>
        <v>0</v>
      </c>
      <c r="M1466" s="9"/>
      <c r="N1466" s="9"/>
      <c r="O1466" s="9"/>
      <c r="P1466" s="9"/>
      <c r="Q1466" s="9"/>
      <c r="R1466" s="9"/>
      <c r="S1466" s="9"/>
    </row>
    <row r="1467" spans="1:19" s="47" customFormat="1" ht="78.75" customHeight="1" x14ac:dyDescent="0.25">
      <c r="A1467" s="129"/>
      <c r="B1467" s="7" t="s">
        <v>542</v>
      </c>
      <c r="C1467" s="56">
        <v>947</v>
      </c>
      <c r="D1467" s="4" t="s">
        <v>7</v>
      </c>
      <c r="E1467" s="4" t="s">
        <v>5</v>
      </c>
      <c r="F1467" s="4" t="s">
        <v>124</v>
      </c>
      <c r="G1467" s="4" t="s">
        <v>87</v>
      </c>
      <c r="H1467" s="4" t="s">
        <v>5</v>
      </c>
      <c r="I1467" s="4" t="s">
        <v>434</v>
      </c>
      <c r="J1467" s="4"/>
      <c r="K1467" s="68">
        <f>K1468</f>
        <v>0</v>
      </c>
      <c r="M1467" s="9"/>
      <c r="N1467" s="9"/>
      <c r="O1467" s="9"/>
      <c r="P1467" s="9"/>
      <c r="Q1467" s="9"/>
      <c r="R1467" s="9"/>
      <c r="S1467" s="9"/>
    </row>
    <row r="1468" spans="1:19" s="47" customFormat="1" ht="31.5" customHeight="1" x14ac:dyDescent="0.25">
      <c r="A1468" s="129"/>
      <c r="B1468" s="7" t="s">
        <v>120</v>
      </c>
      <c r="C1468" s="56">
        <v>947</v>
      </c>
      <c r="D1468" s="4" t="s">
        <v>7</v>
      </c>
      <c r="E1468" s="4" t="s">
        <v>5</v>
      </c>
      <c r="F1468" s="4" t="s">
        <v>124</v>
      </c>
      <c r="G1468" s="4" t="s">
        <v>87</v>
      </c>
      <c r="H1468" s="4" t="s">
        <v>5</v>
      </c>
      <c r="I1468" s="4" t="s">
        <v>434</v>
      </c>
      <c r="J1468" s="4" t="s">
        <v>47</v>
      </c>
      <c r="K1468" s="68"/>
      <c r="M1468" s="9"/>
      <c r="N1468" s="9"/>
      <c r="O1468" s="9"/>
      <c r="P1468" s="9"/>
      <c r="Q1468" s="9"/>
      <c r="R1468" s="9"/>
      <c r="S1468" s="9"/>
    </row>
    <row r="1469" spans="1:19" s="47" customFormat="1" ht="84.75" customHeight="1" x14ac:dyDescent="0.25">
      <c r="A1469" s="129"/>
      <c r="B1469" s="7" t="s">
        <v>601</v>
      </c>
      <c r="C1469" s="56">
        <v>947</v>
      </c>
      <c r="D1469" s="4" t="s">
        <v>7</v>
      </c>
      <c r="E1469" s="4" t="s">
        <v>5</v>
      </c>
      <c r="F1469" s="4" t="s">
        <v>124</v>
      </c>
      <c r="G1469" s="4" t="s">
        <v>87</v>
      </c>
      <c r="H1469" s="4" t="s">
        <v>5</v>
      </c>
      <c r="I1469" s="4" t="s">
        <v>585</v>
      </c>
      <c r="J1469" s="4"/>
      <c r="K1469" s="68">
        <f>K1470</f>
        <v>0</v>
      </c>
      <c r="L1469" s="9"/>
      <c r="M1469" s="9"/>
      <c r="N1469" s="9"/>
      <c r="O1469" s="9"/>
      <c r="P1469" s="9"/>
      <c r="Q1469" s="9"/>
      <c r="R1469" s="9"/>
      <c r="S1469" s="9"/>
    </row>
    <row r="1470" spans="1:19" s="47" customFormat="1" ht="31.5" customHeight="1" x14ac:dyDescent="0.25">
      <c r="A1470" s="129"/>
      <c r="B1470" s="7" t="s">
        <v>120</v>
      </c>
      <c r="C1470" s="56">
        <v>947</v>
      </c>
      <c r="D1470" s="4" t="s">
        <v>7</v>
      </c>
      <c r="E1470" s="4" t="s">
        <v>5</v>
      </c>
      <c r="F1470" s="4" t="s">
        <v>124</v>
      </c>
      <c r="G1470" s="4" t="s">
        <v>87</v>
      </c>
      <c r="H1470" s="4" t="s">
        <v>5</v>
      </c>
      <c r="I1470" s="4" t="s">
        <v>585</v>
      </c>
      <c r="J1470" s="4" t="s">
        <v>47</v>
      </c>
      <c r="K1470" s="8"/>
      <c r="L1470" s="9"/>
      <c r="M1470" s="9"/>
      <c r="N1470" s="9"/>
      <c r="O1470" s="9"/>
      <c r="P1470" s="9"/>
      <c r="Q1470" s="9"/>
      <c r="R1470" s="9"/>
      <c r="S1470" s="9"/>
    </row>
    <row r="1471" spans="1:19" s="47" customFormat="1" ht="18" customHeight="1" x14ac:dyDescent="0.25">
      <c r="A1471" s="129"/>
      <c r="B1471" s="58" t="s">
        <v>18</v>
      </c>
      <c r="C1471" s="56">
        <v>947</v>
      </c>
      <c r="D1471" s="4" t="s">
        <v>8</v>
      </c>
      <c r="E1471" s="4"/>
      <c r="F1471" s="4"/>
      <c r="G1471" s="4"/>
      <c r="H1471" s="4"/>
      <c r="I1471" s="4"/>
      <c r="J1471" s="4"/>
      <c r="K1471" s="8">
        <f t="shared" ref="K1471:K1475" si="55">SUM(K1472)</f>
        <v>71.8</v>
      </c>
      <c r="L1471" s="9"/>
      <c r="M1471" s="9"/>
      <c r="N1471" s="9"/>
      <c r="O1471" s="9"/>
      <c r="P1471" s="9"/>
      <c r="Q1471" s="9"/>
      <c r="R1471" s="9"/>
      <c r="S1471" s="9"/>
    </row>
    <row r="1472" spans="1:19" s="47" customFormat="1" ht="19.5" customHeight="1" x14ac:dyDescent="0.25">
      <c r="A1472" s="129"/>
      <c r="B1472" s="7" t="s">
        <v>231</v>
      </c>
      <c r="C1472" s="56">
        <v>947</v>
      </c>
      <c r="D1472" s="4" t="s">
        <v>8</v>
      </c>
      <c r="E1472" s="4" t="s">
        <v>7</v>
      </c>
      <c r="F1472" s="4"/>
      <c r="G1472" s="4"/>
      <c r="H1472" s="4"/>
      <c r="I1472" s="4"/>
      <c r="J1472" s="65"/>
      <c r="K1472" s="8">
        <f t="shared" si="55"/>
        <v>71.8</v>
      </c>
      <c r="L1472" s="9"/>
      <c r="M1472" s="9"/>
      <c r="N1472" s="9"/>
      <c r="O1472" s="9"/>
      <c r="P1472" s="9"/>
      <c r="Q1472" s="9"/>
      <c r="R1472" s="9"/>
      <c r="S1472" s="9"/>
    </row>
    <row r="1473" spans="1:19" s="47" customFormat="1" ht="31.5" customHeight="1" x14ac:dyDescent="0.25">
      <c r="A1473" s="129"/>
      <c r="B1473" s="7" t="s">
        <v>339</v>
      </c>
      <c r="C1473" s="56">
        <v>947</v>
      </c>
      <c r="D1473" s="4" t="s">
        <v>8</v>
      </c>
      <c r="E1473" s="4" t="s">
        <v>7</v>
      </c>
      <c r="F1473" s="4" t="s">
        <v>124</v>
      </c>
      <c r="G1473" s="4"/>
      <c r="H1473" s="4"/>
      <c r="I1473" s="4"/>
      <c r="J1473" s="65"/>
      <c r="K1473" s="8">
        <f t="shared" si="55"/>
        <v>71.8</v>
      </c>
      <c r="L1473" s="9"/>
      <c r="M1473" s="9"/>
      <c r="N1473" s="9"/>
      <c r="O1473" s="9"/>
      <c r="P1473" s="9"/>
      <c r="Q1473" s="9"/>
      <c r="R1473" s="9"/>
      <c r="S1473" s="9"/>
    </row>
    <row r="1474" spans="1:19" s="47" customFormat="1" ht="31.5" customHeight="1" x14ac:dyDescent="0.25">
      <c r="A1474" s="129"/>
      <c r="B1474" s="7" t="s">
        <v>340</v>
      </c>
      <c r="C1474" s="56">
        <v>947</v>
      </c>
      <c r="D1474" s="4" t="s">
        <v>8</v>
      </c>
      <c r="E1474" s="4" t="s">
        <v>7</v>
      </c>
      <c r="F1474" s="4" t="s">
        <v>124</v>
      </c>
      <c r="G1474" s="4" t="s">
        <v>87</v>
      </c>
      <c r="H1474" s="4"/>
      <c r="I1474" s="4"/>
      <c r="J1474" s="65"/>
      <c r="K1474" s="8">
        <f t="shared" si="55"/>
        <v>71.8</v>
      </c>
      <c r="L1474" s="9"/>
      <c r="M1474" s="9"/>
      <c r="N1474" s="9"/>
      <c r="O1474" s="9"/>
      <c r="P1474" s="9"/>
      <c r="Q1474" s="9"/>
      <c r="R1474" s="9"/>
      <c r="S1474" s="9"/>
    </row>
    <row r="1475" spans="1:19" s="47" customFormat="1" ht="47.25" customHeight="1" x14ac:dyDescent="0.25">
      <c r="A1475" s="129"/>
      <c r="B1475" s="7" t="s">
        <v>400</v>
      </c>
      <c r="C1475" s="56">
        <v>947</v>
      </c>
      <c r="D1475" s="4" t="s">
        <v>8</v>
      </c>
      <c r="E1475" s="4" t="s">
        <v>7</v>
      </c>
      <c r="F1475" s="4" t="s">
        <v>124</v>
      </c>
      <c r="G1475" s="4" t="s">
        <v>87</v>
      </c>
      <c r="H1475" s="4" t="s">
        <v>2</v>
      </c>
      <c r="I1475" s="4"/>
      <c r="J1475" s="65"/>
      <c r="K1475" s="8">
        <f t="shared" si="55"/>
        <v>71.8</v>
      </c>
      <c r="L1475" s="9"/>
      <c r="M1475" s="9"/>
      <c r="N1475" s="9"/>
      <c r="O1475" s="9"/>
      <c r="P1475" s="9"/>
      <c r="Q1475" s="9"/>
      <c r="R1475" s="9"/>
      <c r="S1475" s="9"/>
    </row>
    <row r="1476" spans="1:19" s="47" customFormat="1" ht="18" customHeight="1" x14ac:dyDescent="0.25">
      <c r="A1476" s="129"/>
      <c r="B1476" s="7" t="s">
        <v>233</v>
      </c>
      <c r="C1476" s="56">
        <v>947</v>
      </c>
      <c r="D1476" s="4" t="s">
        <v>8</v>
      </c>
      <c r="E1476" s="4" t="s">
        <v>7</v>
      </c>
      <c r="F1476" s="4" t="s">
        <v>124</v>
      </c>
      <c r="G1476" s="4" t="s">
        <v>87</v>
      </c>
      <c r="H1476" s="4" t="s">
        <v>2</v>
      </c>
      <c r="I1476" s="4" t="s">
        <v>232</v>
      </c>
      <c r="J1476" s="65"/>
      <c r="K1476" s="8">
        <f>SUM(K1477)</f>
        <v>71.8</v>
      </c>
      <c r="L1476" s="9"/>
      <c r="M1476" s="9"/>
      <c r="N1476" s="9"/>
      <c r="O1476" s="9"/>
      <c r="P1476" s="9"/>
      <c r="Q1476" s="9"/>
      <c r="R1476" s="9"/>
      <c r="S1476" s="9"/>
    </row>
    <row r="1477" spans="1:19" s="47" customFormat="1" ht="31.5" customHeight="1" x14ac:dyDescent="0.25">
      <c r="A1477" s="129"/>
      <c r="B1477" s="7" t="s">
        <v>120</v>
      </c>
      <c r="C1477" s="56">
        <v>947</v>
      </c>
      <c r="D1477" s="4" t="s">
        <v>8</v>
      </c>
      <c r="E1477" s="4" t="s">
        <v>7</v>
      </c>
      <c r="F1477" s="4" t="s">
        <v>124</v>
      </c>
      <c r="G1477" s="4" t="s">
        <v>87</v>
      </c>
      <c r="H1477" s="4" t="s">
        <v>2</v>
      </c>
      <c r="I1477" s="4" t="s">
        <v>232</v>
      </c>
      <c r="J1477" s="65" t="s">
        <v>47</v>
      </c>
      <c r="K1477" s="8">
        <f>71.8</f>
        <v>71.8</v>
      </c>
      <c r="L1477" s="9"/>
      <c r="M1477" s="9"/>
      <c r="N1477" s="9"/>
      <c r="O1477" s="9"/>
      <c r="P1477" s="9"/>
      <c r="Q1477" s="9"/>
      <c r="R1477" s="9"/>
      <c r="S1477" s="9"/>
    </row>
    <row r="1478" spans="1:19" s="47" customFormat="1" ht="47.25" customHeight="1" x14ac:dyDescent="0.25">
      <c r="A1478" s="129" t="s">
        <v>89</v>
      </c>
      <c r="B1478" s="58" t="s">
        <v>484</v>
      </c>
      <c r="C1478" s="56">
        <v>947</v>
      </c>
      <c r="D1478" s="4"/>
      <c r="E1478" s="4"/>
      <c r="F1478" s="4"/>
      <c r="G1478" s="4"/>
      <c r="H1478" s="4"/>
      <c r="I1478" s="4"/>
      <c r="J1478" s="4"/>
      <c r="K1478" s="8">
        <f>SUM(K1489+K1479)</f>
        <v>59887.599999999991</v>
      </c>
      <c r="L1478" s="9"/>
      <c r="M1478" s="9"/>
      <c r="N1478" s="9"/>
      <c r="O1478" s="9"/>
      <c r="P1478" s="9"/>
      <c r="Q1478" s="9"/>
      <c r="R1478" s="9"/>
      <c r="S1478" s="9"/>
    </row>
    <row r="1479" spans="1:19" s="47" customFormat="1" ht="18" customHeight="1" x14ac:dyDescent="0.25">
      <c r="A1479" s="129"/>
      <c r="B1479" s="55" t="s">
        <v>18</v>
      </c>
      <c r="C1479" s="56">
        <v>947</v>
      </c>
      <c r="D1479" s="4" t="s">
        <v>8</v>
      </c>
      <c r="E1479" s="4"/>
      <c r="F1479" s="4"/>
      <c r="G1479" s="51"/>
      <c r="H1479" s="4"/>
      <c r="I1479" s="4"/>
      <c r="J1479" s="4"/>
      <c r="K1479" s="8">
        <f>SUM(K1480)</f>
        <v>223.2</v>
      </c>
      <c r="L1479" s="9"/>
      <c r="M1479" s="9"/>
      <c r="N1479" s="9"/>
      <c r="O1479" s="9"/>
      <c r="P1479" s="9"/>
      <c r="Q1479" s="9"/>
      <c r="R1479" s="9"/>
      <c r="S1479" s="9"/>
    </row>
    <row r="1480" spans="1:19" s="47" customFormat="1" ht="18" customHeight="1" x14ac:dyDescent="0.25">
      <c r="A1480" s="129"/>
      <c r="B1480" s="55" t="s">
        <v>27</v>
      </c>
      <c r="C1480" s="56">
        <v>947</v>
      </c>
      <c r="D1480" s="4" t="s">
        <v>8</v>
      </c>
      <c r="E1480" s="4" t="s">
        <v>24</v>
      </c>
      <c r="F1480" s="4"/>
      <c r="G1480" s="51"/>
      <c r="H1480" s="4"/>
      <c r="I1480" s="4"/>
      <c r="J1480" s="4"/>
      <c r="K1480" s="8">
        <f t="shared" ref="K1480" si="56">K1481</f>
        <v>223.2</v>
      </c>
      <c r="L1480" s="9"/>
      <c r="M1480" s="9"/>
      <c r="N1480" s="9"/>
      <c r="O1480" s="9"/>
      <c r="P1480" s="9"/>
      <c r="Q1480" s="9"/>
      <c r="R1480" s="9"/>
      <c r="S1480" s="9"/>
    </row>
    <row r="1481" spans="1:19" s="47" customFormat="1" ht="31.5" customHeight="1" x14ac:dyDescent="0.25">
      <c r="A1481" s="129"/>
      <c r="B1481" s="34" t="s">
        <v>435</v>
      </c>
      <c r="C1481" s="56">
        <v>947</v>
      </c>
      <c r="D1481" s="4" t="s">
        <v>8</v>
      </c>
      <c r="E1481" s="4" t="s">
        <v>24</v>
      </c>
      <c r="F1481" s="4" t="s">
        <v>21</v>
      </c>
      <c r="G1481" s="4"/>
      <c r="H1481" s="4"/>
      <c r="I1481" s="4"/>
      <c r="J1481" s="4"/>
      <c r="K1481" s="8">
        <f>K1482</f>
        <v>223.2</v>
      </c>
      <c r="L1481" s="9"/>
      <c r="M1481" s="9"/>
      <c r="N1481" s="9"/>
      <c r="O1481" s="9"/>
      <c r="P1481" s="9"/>
      <c r="Q1481" s="9"/>
      <c r="R1481" s="9"/>
      <c r="S1481" s="9"/>
    </row>
    <row r="1482" spans="1:19" s="47" customFormat="1" ht="31.5" customHeight="1" x14ac:dyDescent="0.25">
      <c r="A1482" s="129"/>
      <c r="B1482" s="34" t="s">
        <v>436</v>
      </c>
      <c r="C1482" s="56">
        <v>947</v>
      </c>
      <c r="D1482" s="65" t="s">
        <v>8</v>
      </c>
      <c r="E1482" s="65" t="s">
        <v>24</v>
      </c>
      <c r="F1482" s="4" t="s">
        <v>21</v>
      </c>
      <c r="G1482" s="51">
        <v>1</v>
      </c>
      <c r="H1482" s="4"/>
      <c r="I1482" s="4"/>
      <c r="J1482" s="4"/>
      <c r="K1482" s="8">
        <f>K1483</f>
        <v>223.2</v>
      </c>
      <c r="L1482" s="9"/>
      <c r="M1482" s="9"/>
      <c r="N1482" s="9"/>
      <c r="O1482" s="9"/>
      <c r="P1482" s="9"/>
      <c r="Q1482" s="9"/>
      <c r="R1482" s="9"/>
      <c r="S1482" s="9"/>
    </row>
    <row r="1483" spans="1:19" s="47" customFormat="1" ht="18" customHeight="1" x14ac:dyDescent="0.25">
      <c r="A1483" s="129"/>
      <c r="B1483" s="34" t="s">
        <v>117</v>
      </c>
      <c r="C1483" s="56">
        <v>947</v>
      </c>
      <c r="D1483" s="65" t="s">
        <v>8</v>
      </c>
      <c r="E1483" s="65" t="s">
        <v>24</v>
      </c>
      <c r="F1483" s="4" t="s">
        <v>21</v>
      </c>
      <c r="G1483" s="51">
        <v>1</v>
      </c>
      <c r="H1483" s="4" t="s">
        <v>2</v>
      </c>
      <c r="I1483" s="4"/>
      <c r="J1483" s="4"/>
      <c r="K1483" s="8">
        <f>K1484+K1487</f>
        <v>223.2</v>
      </c>
      <c r="L1483" s="9"/>
      <c r="M1483" s="9"/>
      <c r="N1483" s="9"/>
      <c r="O1483" s="9"/>
      <c r="P1483" s="9"/>
      <c r="Q1483" s="9"/>
      <c r="R1483" s="9"/>
      <c r="S1483" s="9"/>
    </row>
    <row r="1484" spans="1:19" s="47" customFormat="1" ht="78.75" customHeight="1" x14ac:dyDescent="0.25">
      <c r="A1484" s="129"/>
      <c r="B1484" s="69" t="s">
        <v>136</v>
      </c>
      <c r="C1484" s="56">
        <v>947</v>
      </c>
      <c r="D1484" s="4" t="s">
        <v>8</v>
      </c>
      <c r="E1484" s="4" t="s">
        <v>24</v>
      </c>
      <c r="F1484" s="4" t="s">
        <v>21</v>
      </c>
      <c r="G1484" s="51">
        <v>1</v>
      </c>
      <c r="H1484" s="4" t="s">
        <v>2</v>
      </c>
      <c r="I1484" s="4" t="s">
        <v>243</v>
      </c>
      <c r="J1484" s="65"/>
      <c r="K1484" s="8">
        <f t="shared" ref="K1484" si="57">SUM(K1485:K1486)</f>
        <v>73.2</v>
      </c>
      <c r="L1484" s="9"/>
      <c r="M1484" s="9"/>
      <c r="N1484" s="9"/>
      <c r="O1484" s="9"/>
      <c r="P1484" s="9"/>
      <c r="Q1484" s="9"/>
      <c r="R1484" s="9"/>
      <c r="S1484" s="9"/>
    </row>
    <row r="1485" spans="1:19" s="47" customFormat="1" ht="31.5" customHeight="1" x14ac:dyDescent="0.25">
      <c r="A1485" s="129"/>
      <c r="B1485" s="7" t="s">
        <v>120</v>
      </c>
      <c r="C1485" s="56">
        <v>947</v>
      </c>
      <c r="D1485" s="4" t="s">
        <v>8</v>
      </c>
      <c r="E1485" s="4" t="s">
        <v>24</v>
      </c>
      <c r="F1485" s="4" t="s">
        <v>21</v>
      </c>
      <c r="G1485" s="51">
        <v>1</v>
      </c>
      <c r="H1485" s="4" t="s">
        <v>2</v>
      </c>
      <c r="I1485" s="4" t="s">
        <v>243</v>
      </c>
      <c r="J1485" s="65" t="s">
        <v>47</v>
      </c>
      <c r="K1485" s="8">
        <v>73.2</v>
      </c>
      <c r="L1485" s="9"/>
      <c r="M1485" s="9"/>
      <c r="N1485" s="9"/>
      <c r="O1485" s="9"/>
      <c r="P1485" s="9"/>
      <c r="Q1485" s="9"/>
      <c r="R1485" s="9"/>
      <c r="S1485" s="9"/>
    </row>
    <row r="1486" spans="1:19" s="47" customFormat="1" ht="18" customHeight="1" x14ac:dyDescent="0.25">
      <c r="A1486" s="129"/>
      <c r="B1486" s="6" t="s">
        <v>53</v>
      </c>
      <c r="C1486" s="56">
        <v>947</v>
      </c>
      <c r="D1486" s="4" t="s">
        <v>8</v>
      </c>
      <c r="E1486" s="4" t="s">
        <v>24</v>
      </c>
      <c r="F1486" s="4" t="s">
        <v>21</v>
      </c>
      <c r="G1486" s="51">
        <v>1</v>
      </c>
      <c r="H1486" s="4" t="s">
        <v>2</v>
      </c>
      <c r="I1486" s="4" t="s">
        <v>243</v>
      </c>
      <c r="J1486" s="65" t="s">
        <v>54</v>
      </c>
      <c r="K1486" s="8"/>
      <c r="L1486" s="9"/>
      <c r="M1486" s="9"/>
      <c r="N1486" s="9"/>
      <c r="O1486" s="9"/>
      <c r="P1486" s="9"/>
      <c r="Q1486" s="9"/>
      <c r="R1486" s="9"/>
      <c r="S1486" s="9"/>
    </row>
    <row r="1487" spans="1:19" s="47" customFormat="1" ht="31.5" customHeight="1" x14ac:dyDescent="0.25">
      <c r="A1487" s="129"/>
      <c r="B1487" s="6" t="s">
        <v>455</v>
      </c>
      <c r="C1487" s="56">
        <v>947</v>
      </c>
      <c r="D1487" s="4" t="s">
        <v>8</v>
      </c>
      <c r="E1487" s="4" t="s">
        <v>24</v>
      </c>
      <c r="F1487" s="4" t="s">
        <v>21</v>
      </c>
      <c r="G1487" s="51">
        <v>1</v>
      </c>
      <c r="H1487" s="4" t="s">
        <v>2</v>
      </c>
      <c r="I1487" s="4" t="s">
        <v>193</v>
      </c>
      <c r="J1487" s="65"/>
      <c r="K1487" s="8">
        <f>SUM(K1488)</f>
        <v>150</v>
      </c>
      <c r="L1487" s="9"/>
      <c r="M1487" s="9"/>
      <c r="N1487" s="9"/>
      <c r="O1487" s="9"/>
      <c r="P1487" s="9"/>
      <c r="Q1487" s="9"/>
      <c r="R1487" s="9"/>
      <c r="S1487" s="9"/>
    </row>
    <row r="1488" spans="1:19" s="47" customFormat="1" ht="31.5" customHeight="1" x14ac:dyDescent="0.25">
      <c r="A1488" s="129"/>
      <c r="B1488" s="7" t="s">
        <v>120</v>
      </c>
      <c r="C1488" s="56">
        <v>947</v>
      </c>
      <c r="D1488" s="4" t="s">
        <v>8</v>
      </c>
      <c r="E1488" s="4" t="s">
        <v>24</v>
      </c>
      <c r="F1488" s="4" t="s">
        <v>21</v>
      </c>
      <c r="G1488" s="51">
        <v>1</v>
      </c>
      <c r="H1488" s="4" t="s">
        <v>2</v>
      </c>
      <c r="I1488" s="4" t="s">
        <v>193</v>
      </c>
      <c r="J1488" s="65" t="s">
        <v>47</v>
      </c>
      <c r="K1488" s="8">
        <v>150</v>
      </c>
      <c r="L1488" s="9"/>
      <c r="M1488" s="9"/>
      <c r="N1488" s="9"/>
      <c r="O1488" s="9"/>
      <c r="P1488" s="9"/>
      <c r="Q1488" s="9"/>
      <c r="R1488" s="9"/>
      <c r="S1488" s="9"/>
    </row>
    <row r="1489" spans="1:19" s="47" customFormat="1" ht="18" customHeight="1" x14ac:dyDescent="0.25">
      <c r="A1489" s="129"/>
      <c r="B1489" s="7" t="s">
        <v>20</v>
      </c>
      <c r="C1489" s="56">
        <v>947</v>
      </c>
      <c r="D1489" s="4" t="s">
        <v>21</v>
      </c>
      <c r="E1489" s="65"/>
      <c r="F1489" s="65"/>
      <c r="G1489" s="56"/>
      <c r="H1489" s="65"/>
      <c r="I1489" s="65"/>
      <c r="J1489" s="65"/>
      <c r="K1489" s="8">
        <f>SUM(K1490+K1509)</f>
        <v>59664.399999999994</v>
      </c>
      <c r="L1489" s="9"/>
      <c r="M1489" s="9"/>
      <c r="N1489" s="9"/>
      <c r="O1489" s="9"/>
      <c r="P1489" s="9"/>
      <c r="Q1489" s="9"/>
      <c r="R1489" s="9"/>
      <c r="S1489" s="9"/>
    </row>
    <row r="1490" spans="1:19" s="47" customFormat="1" ht="18" customHeight="1" x14ac:dyDescent="0.25">
      <c r="A1490" s="129"/>
      <c r="B1490" s="7" t="s">
        <v>29</v>
      </c>
      <c r="C1490" s="56">
        <v>947</v>
      </c>
      <c r="D1490" s="65" t="s">
        <v>21</v>
      </c>
      <c r="E1490" s="65" t="s">
        <v>6</v>
      </c>
      <c r="F1490" s="65"/>
      <c r="G1490" s="56"/>
      <c r="H1490" s="65"/>
      <c r="I1490" s="65"/>
      <c r="J1490" s="65"/>
      <c r="K1490" s="8">
        <f>SUM(K1491)</f>
        <v>44854.999999999993</v>
      </c>
      <c r="L1490" s="9"/>
      <c r="M1490" s="9"/>
      <c r="N1490" s="9"/>
      <c r="O1490" s="9"/>
      <c r="P1490" s="9"/>
      <c r="Q1490" s="9"/>
      <c r="R1490" s="9"/>
      <c r="S1490" s="9"/>
    </row>
    <row r="1491" spans="1:19" s="47" customFormat="1" ht="31.5" customHeight="1" x14ac:dyDescent="0.25">
      <c r="A1491" s="129"/>
      <c r="B1491" s="34" t="s">
        <v>435</v>
      </c>
      <c r="C1491" s="56">
        <v>947</v>
      </c>
      <c r="D1491" s="65" t="s">
        <v>21</v>
      </c>
      <c r="E1491" s="65" t="s">
        <v>6</v>
      </c>
      <c r="F1491" s="65" t="s">
        <v>21</v>
      </c>
      <c r="G1491" s="56"/>
      <c r="H1491" s="65"/>
      <c r="I1491" s="65"/>
      <c r="J1491" s="65"/>
      <c r="K1491" s="8">
        <f t="shared" ref="K1491" si="58">SUM(K1492)</f>
        <v>44854.999999999993</v>
      </c>
      <c r="L1491" s="9"/>
      <c r="M1491" s="9"/>
      <c r="N1491" s="9"/>
      <c r="O1491" s="9"/>
      <c r="P1491" s="9"/>
      <c r="Q1491" s="9"/>
      <c r="R1491" s="9"/>
      <c r="S1491" s="9"/>
    </row>
    <row r="1492" spans="1:19" s="47" customFormat="1" ht="31.5" customHeight="1" x14ac:dyDescent="0.25">
      <c r="A1492" s="129"/>
      <c r="B1492" s="34" t="s">
        <v>436</v>
      </c>
      <c r="C1492" s="56">
        <v>947</v>
      </c>
      <c r="D1492" s="65" t="s">
        <v>21</v>
      </c>
      <c r="E1492" s="65" t="s">
        <v>6</v>
      </c>
      <c r="F1492" s="65" t="s">
        <v>21</v>
      </c>
      <c r="G1492" s="56">
        <v>1</v>
      </c>
      <c r="H1492" s="65"/>
      <c r="I1492" s="65"/>
      <c r="J1492" s="65"/>
      <c r="K1492" s="8">
        <f>SUM(K1493)</f>
        <v>44854.999999999993</v>
      </c>
      <c r="L1492" s="9"/>
      <c r="M1492" s="9"/>
      <c r="N1492" s="9"/>
      <c r="O1492" s="9"/>
      <c r="P1492" s="9"/>
      <c r="Q1492" s="9"/>
      <c r="R1492" s="9"/>
      <c r="S1492" s="9"/>
    </row>
    <row r="1493" spans="1:19" s="47" customFormat="1" ht="18" customHeight="1" x14ac:dyDescent="0.25">
      <c r="A1493" s="129"/>
      <c r="B1493" s="54" t="s">
        <v>117</v>
      </c>
      <c r="C1493" s="56">
        <v>947</v>
      </c>
      <c r="D1493" s="65" t="s">
        <v>21</v>
      </c>
      <c r="E1493" s="65" t="s">
        <v>6</v>
      </c>
      <c r="F1493" s="65" t="s">
        <v>21</v>
      </c>
      <c r="G1493" s="56">
        <v>1</v>
      </c>
      <c r="H1493" s="65" t="s">
        <v>2</v>
      </c>
      <c r="I1493" s="65"/>
      <c r="J1493" s="65"/>
      <c r="K1493" s="8">
        <f>SUM(K1494+K1497+K1500+K1503+K1505+K1507)</f>
        <v>44854.999999999993</v>
      </c>
      <c r="L1493" s="9"/>
      <c r="M1493" s="9"/>
      <c r="N1493" s="9"/>
      <c r="O1493" s="9"/>
      <c r="P1493" s="9"/>
      <c r="Q1493" s="9"/>
      <c r="R1493" s="9"/>
      <c r="S1493" s="9"/>
    </row>
    <row r="1494" spans="1:19" s="47" customFormat="1" ht="78.75" customHeight="1" x14ac:dyDescent="0.25">
      <c r="A1494" s="129"/>
      <c r="B1494" s="54" t="s">
        <v>199</v>
      </c>
      <c r="C1494" s="56">
        <v>947</v>
      </c>
      <c r="D1494" s="65" t="s">
        <v>21</v>
      </c>
      <c r="E1494" s="65" t="s">
        <v>6</v>
      </c>
      <c r="F1494" s="65" t="s">
        <v>21</v>
      </c>
      <c r="G1494" s="56">
        <v>1</v>
      </c>
      <c r="H1494" s="65" t="s">
        <v>2</v>
      </c>
      <c r="I1494" s="65" t="s">
        <v>244</v>
      </c>
      <c r="J1494" s="65"/>
      <c r="K1494" s="8">
        <f>SUM(K1495:K1496)</f>
        <v>31462.5</v>
      </c>
      <c r="L1494" s="9"/>
      <c r="M1494" s="9"/>
      <c r="N1494" s="9"/>
      <c r="O1494" s="9"/>
      <c r="P1494" s="9"/>
      <c r="Q1494" s="9"/>
      <c r="R1494" s="9"/>
      <c r="S1494" s="9"/>
    </row>
    <row r="1495" spans="1:19" s="47" customFormat="1" ht="31.5" customHeight="1" x14ac:dyDescent="0.25">
      <c r="A1495" s="129"/>
      <c r="B1495" s="7" t="s">
        <v>120</v>
      </c>
      <c r="C1495" s="56">
        <v>947</v>
      </c>
      <c r="D1495" s="65" t="s">
        <v>21</v>
      </c>
      <c r="E1495" s="65" t="s">
        <v>6</v>
      </c>
      <c r="F1495" s="65" t="s">
        <v>21</v>
      </c>
      <c r="G1495" s="56">
        <v>1</v>
      </c>
      <c r="H1495" s="65" t="s">
        <v>2</v>
      </c>
      <c r="I1495" s="65" t="s">
        <v>244</v>
      </c>
      <c r="J1495" s="65" t="s">
        <v>47</v>
      </c>
      <c r="K1495" s="8">
        <v>300</v>
      </c>
      <c r="L1495" s="9"/>
      <c r="M1495" s="9"/>
      <c r="N1495" s="9"/>
      <c r="O1495" s="9"/>
      <c r="P1495" s="9"/>
      <c r="Q1495" s="9"/>
      <c r="R1495" s="9"/>
      <c r="S1495" s="9"/>
    </row>
    <row r="1496" spans="1:19" s="47" customFormat="1" ht="18" customHeight="1" x14ac:dyDescent="0.25">
      <c r="A1496" s="129"/>
      <c r="B1496" s="7" t="s">
        <v>53</v>
      </c>
      <c r="C1496" s="56">
        <v>947</v>
      </c>
      <c r="D1496" s="65" t="s">
        <v>21</v>
      </c>
      <c r="E1496" s="65" t="s">
        <v>6</v>
      </c>
      <c r="F1496" s="65" t="s">
        <v>21</v>
      </c>
      <c r="G1496" s="56">
        <v>1</v>
      </c>
      <c r="H1496" s="65" t="s">
        <v>2</v>
      </c>
      <c r="I1496" s="4" t="s">
        <v>244</v>
      </c>
      <c r="J1496" s="65" t="s">
        <v>54</v>
      </c>
      <c r="K1496" s="8">
        <v>31162.5</v>
      </c>
      <c r="L1496" s="9"/>
      <c r="M1496" s="9"/>
      <c r="N1496" s="9"/>
      <c r="O1496" s="9"/>
      <c r="P1496" s="9"/>
      <c r="Q1496" s="9"/>
      <c r="R1496" s="9"/>
      <c r="S1496" s="9"/>
    </row>
    <row r="1497" spans="1:19" s="47" customFormat="1" ht="47.25" customHeight="1" x14ac:dyDescent="0.25">
      <c r="A1497" s="129"/>
      <c r="B1497" s="69" t="s">
        <v>252</v>
      </c>
      <c r="C1497" s="56">
        <v>947</v>
      </c>
      <c r="D1497" s="65" t="s">
        <v>21</v>
      </c>
      <c r="E1497" s="65" t="s">
        <v>6</v>
      </c>
      <c r="F1497" s="4" t="s">
        <v>21</v>
      </c>
      <c r="G1497" s="56">
        <v>1</v>
      </c>
      <c r="H1497" s="4" t="s">
        <v>2</v>
      </c>
      <c r="I1497" s="4" t="s">
        <v>251</v>
      </c>
      <c r="J1497" s="4"/>
      <c r="K1497" s="8">
        <f>SUM(K1498:K1499)</f>
        <v>213.2</v>
      </c>
      <c r="L1497" s="9"/>
      <c r="M1497" s="9"/>
      <c r="N1497" s="9"/>
      <c r="O1497" s="9"/>
      <c r="P1497" s="9"/>
      <c r="Q1497" s="9"/>
      <c r="R1497" s="9"/>
      <c r="S1497" s="9"/>
    </row>
    <row r="1498" spans="1:19" s="47" customFormat="1" ht="31.5" customHeight="1" x14ac:dyDescent="0.25">
      <c r="A1498" s="129"/>
      <c r="B1498" s="7" t="s">
        <v>120</v>
      </c>
      <c r="C1498" s="56">
        <v>947</v>
      </c>
      <c r="D1498" s="65" t="s">
        <v>21</v>
      </c>
      <c r="E1498" s="65" t="s">
        <v>6</v>
      </c>
      <c r="F1498" s="4" t="s">
        <v>21</v>
      </c>
      <c r="G1498" s="56">
        <v>1</v>
      </c>
      <c r="H1498" s="4" t="s">
        <v>2</v>
      </c>
      <c r="I1498" s="4" t="s">
        <v>251</v>
      </c>
      <c r="J1498" s="4" t="s">
        <v>47</v>
      </c>
      <c r="K1498" s="8"/>
      <c r="L1498" s="9"/>
      <c r="M1498" s="9"/>
      <c r="N1498" s="9"/>
      <c r="O1498" s="9"/>
      <c r="P1498" s="9"/>
      <c r="Q1498" s="9"/>
      <c r="R1498" s="9"/>
      <c r="S1498" s="9"/>
    </row>
    <row r="1499" spans="1:19" s="47" customFormat="1" ht="18" customHeight="1" x14ac:dyDescent="0.25">
      <c r="A1499" s="129"/>
      <c r="B1499" s="7" t="s">
        <v>53</v>
      </c>
      <c r="C1499" s="56">
        <v>947</v>
      </c>
      <c r="D1499" s="65" t="s">
        <v>21</v>
      </c>
      <c r="E1499" s="65" t="s">
        <v>6</v>
      </c>
      <c r="F1499" s="4" t="s">
        <v>21</v>
      </c>
      <c r="G1499" s="56">
        <v>1</v>
      </c>
      <c r="H1499" s="4" t="s">
        <v>2</v>
      </c>
      <c r="I1499" s="65" t="s">
        <v>251</v>
      </c>
      <c r="J1499" s="4" t="s">
        <v>54</v>
      </c>
      <c r="K1499" s="8">
        <v>213.2</v>
      </c>
      <c r="L1499" s="9"/>
      <c r="M1499" s="9"/>
      <c r="N1499" s="9"/>
      <c r="O1499" s="9"/>
      <c r="P1499" s="9"/>
      <c r="Q1499" s="9"/>
      <c r="R1499" s="9"/>
      <c r="S1499" s="9"/>
    </row>
    <row r="1500" spans="1:19" s="47" customFormat="1" ht="47.25" customHeight="1" x14ac:dyDescent="0.25">
      <c r="A1500" s="129"/>
      <c r="B1500" s="6" t="s">
        <v>200</v>
      </c>
      <c r="C1500" s="56">
        <v>947</v>
      </c>
      <c r="D1500" s="65" t="s">
        <v>21</v>
      </c>
      <c r="E1500" s="65" t="s">
        <v>6</v>
      </c>
      <c r="F1500" s="65" t="s">
        <v>21</v>
      </c>
      <c r="G1500" s="56">
        <v>1</v>
      </c>
      <c r="H1500" s="65" t="s">
        <v>2</v>
      </c>
      <c r="I1500" s="65" t="s">
        <v>245</v>
      </c>
      <c r="J1500" s="65"/>
      <c r="K1500" s="8">
        <f>SUM(K1501:K1502)</f>
        <v>12962</v>
      </c>
      <c r="L1500" s="9"/>
      <c r="M1500" s="9"/>
      <c r="N1500" s="9"/>
      <c r="O1500" s="9"/>
      <c r="P1500" s="9"/>
      <c r="Q1500" s="9"/>
      <c r="R1500" s="9"/>
      <c r="S1500" s="9"/>
    </row>
    <row r="1501" spans="1:19" s="47" customFormat="1" ht="31.5" customHeight="1" x14ac:dyDescent="0.25">
      <c r="A1501" s="129"/>
      <c r="B1501" s="7" t="s">
        <v>120</v>
      </c>
      <c r="C1501" s="56">
        <v>947</v>
      </c>
      <c r="D1501" s="65" t="s">
        <v>21</v>
      </c>
      <c r="E1501" s="65" t="s">
        <v>6</v>
      </c>
      <c r="F1501" s="65" t="s">
        <v>21</v>
      </c>
      <c r="G1501" s="56">
        <v>1</v>
      </c>
      <c r="H1501" s="65" t="s">
        <v>2</v>
      </c>
      <c r="I1501" s="65" t="s">
        <v>245</v>
      </c>
      <c r="J1501" s="65" t="s">
        <v>47</v>
      </c>
      <c r="K1501" s="8"/>
      <c r="L1501" s="9"/>
      <c r="M1501" s="9"/>
      <c r="N1501" s="9"/>
      <c r="O1501" s="9"/>
      <c r="P1501" s="9"/>
      <c r="Q1501" s="9"/>
      <c r="R1501" s="9"/>
      <c r="S1501" s="9"/>
    </row>
    <row r="1502" spans="1:19" s="47" customFormat="1" ht="18" customHeight="1" x14ac:dyDescent="0.25">
      <c r="A1502" s="129"/>
      <c r="B1502" s="7" t="s">
        <v>53</v>
      </c>
      <c r="C1502" s="56">
        <v>947</v>
      </c>
      <c r="D1502" s="65" t="s">
        <v>21</v>
      </c>
      <c r="E1502" s="65" t="s">
        <v>6</v>
      </c>
      <c r="F1502" s="65" t="s">
        <v>21</v>
      </c>
      <c r="G1502" s="56">
        <v>1</v>
      </c>
      <c r="H1502" s="65" t="s">
        <v>2</v>
      </c>
      <c r="I1502" s="4" t="s">
        <v>245</v>
      </c>
      <c r="J1502" s="65" t="s">
        <v>54</v>
      </c>
      <c r="K1502" s="8">
        <v>12962</v>
      </c>
      <c r="L1502" s="9"/>
      <c r="M1502" s="9"/>
      <c r="N1502" s="9"/>
      <c r="O1502" s="9"/>
      <c r="P1502" s="9"/>
      <c r="Q1502" s="9"/>
      <c r="R1502" s="9"/>
      <c r="S1502" s="9"/>
    </row>
    <row r="1503" spans="1:19" s="47" customFormat="1" ht="63" customHeight="1" x14ac:dyDescent="0.25">
      <c r="A1503" s="129"/>
      <c r="B1503" s="69" t="s">
        <v>254</v>
      </c>
      <c r="C1503" s="56">
        <v>947</v>
      </c>
      <c r="D1503" s="65" t="s">
        <v>21</v>
      </c>
      <c r="E1503" s="65" t="s">
        <v>6</v>
      </c>
      <c r="F1503" s="4" t="s">
        <v>21</v>
      </c>
      <c r="G1503" s="56">
        <v>1</v>
      </c>
      <c r="H1503" s="4" t="s">
        <v>2</v>
      </c>
      <c r="I1503" s="4" t="s">
        <v>253</v>
      </c>
      <c r="J1503" s="4"/>
      <c r="K1503" s="8">
        <f>K1504</f>
        <v>212.1</v>
      </c>
      <c r="L1503" s="9"/>
      <c r="M1503" s="9"/>
      <c r="N1503" s="9"/>
      <c r="O1503" s="9"/>
      <c r="P1503" s="9"/>
      <c r="Q1503" s="9"/>
      <c r="R1503" s="9"/>
      <c r="S1503" s="9"/>
    </row>
    <row r="1504" spans="1:19" s="47" customFormat="1" ht="18" customHeight="1" x14ac:dyDescent="0.25">
      <c r="A1504" s="129"/>
      <c r="B1504" s="7" t="s">
        <v>53</v>
      </c>
      <c r="C1504" s="56">
        <v>947</v>
      </c>
      <c r="D1504" s="65" t="s">
        <v>21</v>
      </c>
      <c r="E1504" s="65" t="s">
        <v>6</v>
      </c>
      <c r="F1504" s="4" t="s">
        <v>21</v>
      </c>
      <c r="G1504" s="56">
        <v>1</v>
      </c>
      <c r="H1504" s="4" t="s">
        <v>2</v>
      </c>
      <c r="I1504" s="4" t="s">
        <v>253</v>
      </c>
      <c r="J1504" s="4" t="s">
        <v>54</v>
      </c>
      <c r="K1504" s="8">
        <v>212.1</v>
      </c>
      <c r="L1504" s="9"/>
      <c r="M1504" s="9"/>
      <c r="N1504" s="9"/>
      <c r="O1504" s="9"/>
      <c r="P1504" s="9"/>
      <c r="Q1504" s="9"/>
      <c r="R1504" s="9"/>
      <c r="S1504" s="9"/>
    </row>
    <row r="1505" spans="1:19" s="47" customFormat="1" ht="157.5" customHeight="1" x14ac:dyDescent="0.25">
      <c r="A1505" s="129"/>
      <c r="B1505" s="53" t="s">
        <v>268</v>
      </c>
      <c r="C1505" s="56">
        <v>947</v>
      </c>
      <c r="D1505" s="65" t="s">
        <v>21</v>
      </c>
      <c r="E1505" s="65" t="s">
        <v>6</v>
      </c>
      <c r="F1505" s="4" t="s">
        <v>21</v>
      </c>
      <c r="G1505" s="56">
        <v>1</v>
      </c>
      <c r="H1505" s="4" t="s">
        <v>2</v>
      </c>
      <c r="I1505" s="4" t="s">
        <v>269</v>
      </c>
      <c r="J1505" s="4"/>
      <c r="K1505" s="8">
        <f>SUM(K1506)</f>
        <v>0</v>
      </c>
      <c r="L1505" s="9"/>
      <c r="M1505" s="9"/>
      <c r="N1505" s="9"/>
      <c r="O1505" s="9"/>
      <c r="P1505" s="9"/>
      <c r="Q1505" s="9"/>
      <c r="R1505" s="9"/>
      <c r="S1505" s="9"/>
    </row>
    <row r="1506" spans="1:19" s="47" customFormat="1" ht="18" customHeight="1" x14ac:dyDescent="0.25">
      <c r="A1506" s="129"/>
      <c r="B1506" s="53" t="s">
        <v>53</v>
      </c>
      <c r="C1506" s="56">
        <v>947</v>
      </c>
      <c r="D1506" s="65" t="s">
        <v>21</v>
      </c>
      <c r="E1506" s="65" t="s">
        <v>6</v>
      </c>
      <c r="F1506" s="4" t="s">
        <v>21</v>
      </c>
      <c r="G1506" s="56">
        <v>1</v>
      </c>
      <c r="H1506" s="4" t="s">
        <v>2</v>
      </c>
      <c r="I1506" s="4" t="s">
        <v>269</v>
      </c>
      <c r="J1506" s="4" t="s">
        <v>54</v>
      </c>
      <c r="K1506" s="8"/>
      <c r="L1506" s="9"/>
      <c r="M1506" s="9"/>
      <c r="N1506" s="9"/>
      <c r="O1506" s="9"/>
      <c r="P1506" s="9"/>
      <c r="Q1506" s="9"/>
      <c r="R1506" s="9"/>
      <c r="S1506" s="9"/>
    </row>
    <row r="1507" spans="1:19" s="47" customFormat="1" ht="97.5" customHeight="1" x14ac:dyDescent="0.25">
      <c r="A1507" s="129"/>
      <c r="B1507" s="69" t="s">
        <v>256</v>
      </c>
      <c r="C1507" s="56">
        <v>947</v>
      </c>
      <c r="D1507" s="65" t="s">
        <v>21</v>
      </c>
      <c r="E1507" s="65" t="s">
        <v>6</v>
      </c>
      <c r="F1507" s="4" t="s">
        <v>21</v>
      </c>
      <c r="G1507" s="56">
        <v>1</v>
      </c>
      <c r="H1507" s="4" t="s">
        <v>2</v>
      </c>
      <c r="I1507" s="4" t="s">
        <v>255</v>
      </c>
      <c r="J1507" s="4"/>
      <c r="K1507" s="8">
        <f>K1508</f>
        <v>5.2</v>
      </c>
      <c r="L1507" s="9"/>
      <c r="M1507" s="9"/>
      <c r="N1507" s="9"/>
      <c r="O1507" s="9"/>
      <c r="P1507" s="9"/>
      <c r="Q1507" s="9"/>
      <c r="R1507" s="9"/>
      <c r="S1507" s="9"/>
    </row>
    <row r="1508" spans="1:19" s="47" customFormat="1" ht="18" customHeight="1" x14ac:dyDescent="0.25">
      <c r="A1508" s="129"/>
      <c r="B1508" s="7" t="s">
        <v>53</v>
      </c>
      <c r="C1508" s="56">
        <v>947</v>
      </c>
      <c r="D1508" s="65" t="s">
        <v>21</v>
      </c>
      <c r="E1508" s="65" t="s">
        <v>6</v>
      </c>
      <c r="F1508" s="4" t="s">
        <v>21</v>
      </c>
      <c r="G1508" s="56">
        <v>1</v>
      </c>
      <c r="H1508" s="4" t="s">
        <v>2</v>
      </c>
      <c r="I1508" s="4" t="s">
        <v>255</v>
      </c>
      <c r="J1508" s="4" t="s">
        <v>54</v>
      </c>
      <c r="K1508" s="8">
        <v>5.2</v>
      </c>
      <c r="L1508" s="9"/>
      <c r="M1508" s="9"/>
      <c r="N1508" s="9"/>
      <c r="O1508" s="9"/>
      <c r="P1508" s="9"/>
      <c r="Q1508" s="9"/>
      <c r="R1508" s="9"/>
      <c r="S1508" s="9"/>
    </row>
    <row r="1509" spans="1:19" s="47" customFormat="1" ht="18" customHeight="1" x14ac:dyDescent="0.25">
      <c r="A1509" s="129"/>
      <c r="B1509" s="7" t="s">
        <v>60</v>
      </c>
      <c r="C1509" s="56">
        <v>947</v>
      </c>
      <c r="D1509" s="65" t="s">
        <v>21</v>
      </c>
      <c r="E1509" s="65" t="s">
        <v>30</v>
      </c>
      <c r="F1509" s="65"/>
      <c r="G1509" s="56"/>
      <c r="H1509" s="65"/>
      <c r="I1509" s="65"/>
      <c r="J1509" s="65"/>
      <c r="K1509" s="8">
        <f t="shared" ref="K1509:K1511" si="59">SUM(K1510)</f>
        <v>14809.400000000001</v>
      </c>
      <c r="L1509" s="9"/>
      <c r="M1509" s="9"/>
      <c r="N1509" s="9"/>
      <c r="O1509" s="9"/>
      <c r="P1509" s="9"/>
      <c r="Q1509" s="9"/>
      <c r="R1509" s="9"/>
      <c r="S1509" s="9"/>
    </row>
    <row r="1510" spans="1:19" s="47" customFormat="1" ht="31.5" customHeight="1" x14ac:dyDescent="0.25">
      <c r="A1510" s="129"/>
      <c r="B1510" s="34" t="s">
        <v>435</v>
      </c>
      <c r="C1510" s="56">
        <v>947</v>
      </c>
      <c r="D1510" s="65" t="s">
        <v>21</v>
      </c>
      <c r="E1510" s="65" t="s">
        <v>30</v>
      </c>
      <c r="F1510" s="65" t="s">
        <v>21</v>
      </c>
      <c r="G1510" s="56"/>
      <c r="H1510" s="65"/>
      <c r="I1510" s="65"/>
      <c r="J1510" s="65"/>
      <c r="K1510" s="8">
        <f t="shared" si="59"/>
        <v>14809.400000000001</v>
      </c>
      <c r="L1510" s="9"/>
      <c r="M1510" s="9"/>
      <c r="N1510" s="9"/>
      <c r="O1510" s="9"/>
      <c r="P1510" s="9"/>
      <c r="Q1510" s="9"/>
      <c r="R1510" s="9"/>
      <c r="S1510" s="9"/>
    </row>
    <row r="1511" spans="1:19" s="47" customFormat="1" ht="31.5" customHeight="1" x14ac:dyDescent="0.25">
      <c r="A1511" s="129"/>
      <c r="B1511" s="34" t="s">
        <v>436</v>
      </c>
      <c r="C1511" s="56">
        <v>947</v>
      </c>
      <c r="D1511" s="65" t="s">
        <v>21</v>
      </c>
      <c r="E1511" s="65" t="s">
        <v>30</v>
      </c>
      <c r="F1511" s="65" t="s">
        <v>21</v>
      </c>
      <c r="G1511" s="56">
        <v>1</v>
      </c>
      <c r="H1511" s="65"/>
      <c r="I1511" s="65"/>
      <c r="J1511" s="65"/>
      <c r="K1511" s="8">
        <f t="shared" si="59"/>
        <v>14809.400000000001</v>
      </c>
      <c r="L1511" s="9"/>
      <c r="M1511" s="9"/>
      <c r="N1511" s="9"/>
      <c r="O1511" s="9"/>
      <c r="P1511" s="9"/>
      <c r="Q1511" s="9"/>
      <c r="R1511" s="9"/>
      <c r="S1511" s="9"/>
    </row>
    <row r="1512" spans="1:19" s="47" customFormat="1" ht="18" customHeight="1" x14ac:dyDescent="0.25">
      <c r="A1512" s="129"/>
      <c r="B1512" s="7" t="s">
        <v>117</v>
      </c>
      <c r="C1512" s="56">
        <v>947</v>
      </c>
      <c r="D1512" s="65" t="s">
        <v>21</v>
      </c>
      <c r="E1512" s="65" t="s">
        <v>30</v>
      </c>
      <c r="F1512" s="65" t="s">
        <v>21</v>
      </c>
      <c r="G1512" s="56">
        <v>1</v>
      </c>
      <c r="H1512" s="65" t="s">
        <v>2</v>
      </c>
      <c r="I1512" s="65"/>
      <c r="J1512" s="65"/>
      <c r="K1512" s="8">
        <f>SUM(K1519+K1516+K1513)</f>
        <v>14809.400000000001</v>
      </c>
      <c r="L1512" s="9"/>
      <c r="M1512" s="9"/>
      <c r="N1512" s="9"/>
      <c r="O1512" s="9"/>
      <c r="P1512" s="9"/>
      <c r="Q1512" s="9"/>
      <c r="R1512" s="9"/>
      <c r="S1512" s="9"/>
    </row>
    <row r="1513" spans="1:19" s="47" customFormat="1" ht="141.75" customHeight="1" x14ac:dyDescent="0.25">
      <c r="A1513" s="129"/>
      <c r="B1513" s="52" t="s">
        <v>202</v>
      </c>
      <c r="C1513" s="56">
        <v>947</v>
      </c>
      <c r="D1513" s="65" t="s">
        <v>21</v>
      </c>
      <c r="E1513" s="65" t="s">
        <v>30</v>
      </c>
      <c r="F1513" s="65" t="s">
        <v>21</v>
      </c>
      <c r="G1513" s="56">
        <v>1</v>
      </c>
      <c r="H1513" s="65" t="s">
        <v>2</v>
      </c>
      <c r="I1513" s="65" t="s">
        <v>249</v>
      </c>
      <c r="J1513" s="65"/>
      <c r="K1513" s="8">
        <f>SUM(K1514:K1515)</f>
        <v>1360.4</v>
      </c>
      <c r="L1513" s="9"/>
      <c r="M1513" s="9"/>
      <c r="N1513" s="9"/>
      <c r="O1513" s="9"/>
      <c r="P1513" s="9"/>
      <c r="Q1513" s="9"/>
      <c r="R1513" s="9"/>
      <c r="S1513" s="9"/>
    </row>
    <row r="1514" spans="1:19" s="47" customFormat="1" ht="47.25" customHeight="1" x14ac:dyDescent="0.25">
      <c r="A1514" s="129"/>
      <c r="B1514" s="7" t="s">
        <v>119</v>
      </c>
      <c r="C1514" s="56">
        <v>947</v>
      </c>
      <c r="D1514" s="65" t="s">
        <v>21</v>
      </c>
      <c r="E1514" s="65" t="s">
        <v>30</v>
      </c>
      <c r="F1514" s="65" t="s">
        <v>21</v>
      </c>
      <c r="G1514" s="56">
        <v>1</v>
      </c>
      <c r="H1514" s="65" t="s">
        <v>2</v>
      </c>
      <c r="I1514" s="65" t="s">
        <v>249</v>
      </c>
      <c r="J1514" s="4" t="s">
        <v>46</v>
      </c>
      <c r="K1514" s="8">
        <v>1192</v>
      </c>
      <c r="L1514" s="9"/>
      <c r="M1514" s="9"/>
      <c r="N1514" s="9"/>
      <c r="O1514" s="9"/>
      <c r="P1514" s="9"/>
      <c r="Q1514" s="9"/>
      <c r="R1514" s="9"/>
      <c r="S1514" s="9"/>
    </row>
    <row r="1515" spans="1:19" s="47" customFormat="1" ht="31.5" customHeight="1" x14ac:dyDescent="0.25">
      <c r="A1515" s="129"/>
      <c r="B1515" s="7" t="s">
        <v>120</v>
      </c>
      <c r="C1515" s="56">
        <v>947</v>
      </c>
      <c r="D1515" s="65" t="s">
        <v>21</v>
      </c>
      <c r="E1515" s="65" t="s">
        <v>30</v>
      </c>
      <c r="F1515" s="65" t="s">
        <v>21</v>
      </c>
      <c r="G1515" s="56">
        <v>1</v>
      </c>
      <c r="H1515" s="65" t="s">
        <v>2</v>
      </c>
      <c r="I1515" s="65" t="s">
        <v>249</v>
      </c>
      <c r="J1515" s="4" t="s">
        <v>47</v>
      </c>
      <c r="K1515" s="8">
        <v>168.4</v>
      </c>
      <c r="L1515" s="9"/>
      <c r="M1515" s="9"/>
      <c r="N1515" s="9"/>
      <c r="O1515" s="9"/>
      <c r="P1515" s="9"/>
      <c r="Q1515" s="9"/>
      <c r="R1515" s="9"/>
      <c r="S1515" s="9"/>
    </row>
    <row r="1516" spans="1:19" ht="47.25" customHeight="1" x14ac:dyDescent="0.25">
      <c r="A1516" s="129"/>
      <c r="B1516" s="34" t="s">
        <v>248</v>
      </c>
      <c r="C1516" s="56">
        <v>947</v>
      </c>
      <c r="D1516" s="65" t="s">
        <v>21</v>
      </c>
      <c r="E1516" s="65" t="s">
        <v>30</v>
      </c>
      <c r="F1516" s="65" t="s">
        <v>21</v>
      </c>
      <c r="G1516" s="56">
        <v>1</v>
      </c>
      <c r="H1516" s="65" t="s">
        <v>2</v>
      </c>
      <c r="I1516" s="65" t="s">
        <v>247</v>
      </c>
      <c r="J1516" s="65"/>
      <c r="K1516" s="8">
        <f>SUM(K1517:K1518)</f>
        <v>1015.7</v>
      </c>
      <c r="L1516" s="70"/>
    </row>
    <row r="1517" spans="1:19" ht="46.5" customHeight="1" x14ac:dyDescent="0.25">
      <c r="A1517" s="129"/>
      <c r="B1517" s="7" t="s">
        <v>119</v>
      </c>
      <c r="C1517" s="56">
        <v>947</v>
      </c>
      <c r="D1517" s="65" t="s">
        <v>21</v>
      </c>
      <c r="E1517" s="65" t="s">
        <v>30</v>
      </c>
      <c r="F1517" s="65" t="s">
        <v>21</v>
      </c>
      <c r="G1517" s="56">
        <v>1</v>
      </c>
      <c r="H1517" s="65" t="s">
        <v>2</v>
      </c>
      <c r="I1517" s="65" t="s">
        <v>247</v>
      </c>
      <c r="J1517" s="4" t="s">
        <v>46</v>
      </c>
      <c r="K1517" s="8">
        <v>931.5</v>
      </c>
    </row>
    <row r="1518" spans="1:19" ht="31.5" customHeight="1" x14ac:dyDescent="0.25">
      <c r="A1518" s="129"/>
      <c r="B1518" s="7" t="s">
        <v>120</v>
      </c>
      <c r="C1518" s="56">
        <v>947</v>
      </c>
      <c r="D1518" s="65" t="s">
        <v>21</v>
      </c>
      <c r="E1518" s="65" t="s">
        <v>30</v>
      </c>
      <c r="F1518" s="65" t="s">
        <v>21</v>
      </c>
      <c r="G1518" s="56">
        <v>1</v>
      </c>
      <c r="H1518" s="65" t="s">
        <v>2</v>
      </c>
      <c r="I1518" s="65" t="s">
        <v>247</v>
      </c>
      <c r="J1518" s="4" t="s">
        <v>47</v>
      </c>
      <c r="K1518" s="8">
        <v>84.2</v>
      </c>
    </row>
    <row r="1519" spans="1:19" ht="52.5" customHeight="1" x14ac:dyDescent="0.25">
      <c r="A1519" s="129"/>
      <c r="B1519" s="7" t="s">
        <v>201</v>
      </c>
      <c r="C1519" s="56">
        <v>947</v>
      </c>
      <c r="D1519" s="65" t="s">
        <v>21</v>
      </c>
      <c r="E1519" s="65" t="s">
        <v>30</v>
      </c>
      <c r="F1519" s="65" t="s">
        <v>21</v>
      </c>
      <c r="G1519" s="56">
        <v>1</v>
      </c>
      <c r="H1519" s="65" t="s">
        <v>2</v>
      </c>
      <c r="I1519" s="65" t="s">
        <v>246</v>
      </c>
      <c r="J1519" s="65"/>
      <c r="K1519" s="8">
        <f>SUM(K1520:K1522)</f>
        <v>12433.300000000001</v>
      </c>
    </row>
    <row r="1520" spans="1:19" ht="28.5" customHeight="1" x14ac:dyDescent="0.25">
      <c r="A1520" s="129"/>
      <c r="B1520" s="7" t="s">
        <v>119</v>
      </c>
      <c r="C1520" s="56">
        <v>947</v>
      </c>
      <c r="D1520" s="65" t="s">
        <v>21</v>
      </c>
      <c r="E1520" s="65" t="s">
        <v>30</v>
      </c>
      <c r="F1520" s="65" t="s">
        <v>21</v>
      </c>
      <c r="G1520" s="56">
        <v>1</v>
      </c>
      <c r="H1520" s="65" t="s">
        <v>2</v>
      </c>
      <c r="I1520" s="65" t="s">
        <v>246</v>
      </c>
      <c r="J1520" s="4" t="s">
        <v>46</v>
      </c>
      <c r="K1520" s="8">
        <v>11507.1</v>
      </c>
    </row>
    <row r="1521" spans="1:19" ht="31.5" customHeight="1" x14ac:dyDescent="0.25">
      <c r="A1521" s="129"/>
      <c r="B1521" s="7" t="s">
        <v>120</v>
      </c>
      <c r="C1521" s="56">
        <v>947</v>
      </c>
      <c r="D1521" s="65" t="s">
        <v>21</v>
      </c>
      <c r="E1521" s="65" t="s">
        <v>30</v>
      </c>
      <c r="F1521" s="65" t="s">
        <v>21</v>
      </c>
      <c r="G1521" s="56">
        <v>1</v>
      </c>
      <c r="H1521" s="65" t="s">
        <v>2</v>
      </c>
      <c r="I1521" s="65" t="s">
        <v>246</v>
      </c>
      <c r="J1521" s="4" t="s">
        <v>47</v>
      </c>
      <c r="K1521" s="8">
        <v>926.2</v>
      </c>
    </row>
    <row r="1522" spans="1:19" ht="24.75" customHeight="1" x14ac:dyDescent="0.25">
      <c r="A1522" s="129"/>
      <c r="B1522" s="7" t="s">
        <v>48</v>
      </c>
      <c r="C1522" s="56">
        <v>947</v>
      </c>
      <c r="D1522" s="65" t="s">
        <v>21</v>
      </c>
      <c r="E1522" s="65" t="s">
        <v>30</v>
      </c>
      <c r="F1522" s="65" t="s">
        <v>21</v>
      </c>
      <c r="G1522" s="56">
        <v>1</v>
      </c>
      <c r="H1522" s="65" t="s">
        <v>2</v>
      </c>
      <c r="I1522" s="71" t="s">
        <v>246</v>
      </c>
      <c r="J1522" s="4" t="s">
        <v>49</v>
      </c>
      <c r="K1522" s="8"/>
    </row>
    <row r="1523" spans="1:19" ht="24.75" customHeight="1" x14ac:dyDescent="0.25">
      <c r="A1523" s="65" t="s">
        <v>86</v>
      </c>
      <c r="B1523" s="7" t="s">
        <v>661</v>
      </c>
      <c r="C1523" s="56">
        <v>0</v>
      </c>
      <c r="D1523" s="65" t="s">
        <v>74</v>
      </c>
      <c r="E1523" s="65" t="s">
        <v>74</v>
      </c>
      <c r="F1523" s="65" t="s">
        <v>74</v>
      </c>
      <c r="G1523" s="56">
        <v>0</v>
      </c>
      <c r="H1523" s="65" t="s">
        <v>74</v>
      </c>
      <c r="I1523" s="65" t="s">
        <v>662</v>
      </c>
      <c r="J1523" s="56" t="s">
        <v>663</v>
      </c>
      <c r="K1523" s="8">
        <v>97496.5</v>
      </c>
      <c r="L1523" s="72"/>
      <c r="M1523" s="72"/>
      <c r="N1523" s="72"/>
      <c r="O1523" s="72"/>
      <c r="P1523" s="72"/>
      <c r="Q1523" s="72"/>
      <c r="R1523" s="72"/>
      <c r="S1523" s="72"/>
    </row>
    <row r="1524" spans="1:19" ht="23.25" customHeight="1" x14ac:dyDescent="0.25">
      <c r="A1524" s="73"/>
      <c r="D1524" s="73"/>
      <c r="K1524" s="74"/>
    </row>
    <row r="1525" spans="1:19" ht="18" x14ac:dyDescent="0.35">
      <c r="A1525" s="73"/>
      <c r="K1525" s="86"/>
    </row>
    <row r="1526" spans="1:19" ht="18.75" customHeight="1" x14ac:dyDescent="0.35">
      <c r="A1526" s="136" t="s">
        <v>639</v>
      </c>
      <c r="B1526" s="136"/>
      <c r="C1526" s="75"/>
      <c r="D1526" s="1"/>
      <c r="E1526" s="2"/>
      <c r="F1526" s="2"/>
      <c r="G1526" s="2"/>
      <c r="H1526" s="76"/>
      <c r="I1526" s="76"/>
      <c r="J1526" s="76"/>
      <c r="K1526" s="77"/>
    </row>
    <row r="1527" spans="1:19" ht="18.75" customHeight="1" x14ac:dyDescent="0.35">
      <c r="A1527" s="135" t="s">
        <v>640</v>
      </c>
      <c r="B1527" s="135"/>
      <c r="C1527" s="78"/>
      <c r="D1527" s="3"/>
      <c r="E1527" s="3"/>
      <c r="F1527" s="3"/>
      <c r="G1527" s="2"/>
    </row>
    <row r="1528" spans="1:19" ht="18.75" customHeight="1" x14ac:dyDescent="0.25">
      <c r="A1528" s="136" t="s">
        <v>641</v>
      </c>
      <c r="B1528" s="136"/>
      <c r="C1528" s="3"/>
      <c r="D1528" s="1"/>
      <c r="E1528" s="3"/>
      <c r="F1528" s="3"/>
      <c r="I1528" s="127" t="s">
        <v>642</v>
      </c>
      <c r="J1528" s="127"/>
      <c r="K1528" s="127"/>
    </row>
    <row r="1529" spans="1:19" x14ac:dyDescent="0.25">
      <c r="A1529" s="73"/>
    </row>
    <row r="1530" spans="1:19" x14ac:dyDescent="0.25">
      <c r="A1530" s="73"/>
    </row>
    <row r="1531" spans="1:19" x14ac:dyDescent="0.25">
      <c r="A1531" s="73"/>
    </row>
    <row r="1532" spans="1:19" x14ac:dyDescent="0.25">
      <c r="A1532" s="73"/>
    </row>
    <row r="1533" spans="1:19" s="11" customFormat="1" x14ac:dyDescent="0.25">
      <c r="A1533" s="73"/>
      <c r="B1533" s="10"/>
      <c r="D1533" s="12"/>
      <c r="E1533" s="12"/>
      <c r="F1533" s="12"/>
      <c r="H1533" s="12"/>
      <c r="I1533" s="12"/>
      <c r="J1533" s="12"/>
      <c r="K1533" s="13"/>
      <c r="L1533" s="9"/>
      <c r="M1533" s="9"/>
      <c r="N1533" s="9"/>
      <c r="O1533" s="9"/>
      <c r="P1533" s="9"/>
      <c r="Q1533" s="9"/>
      <c r="R1533" s="9"/>
      <c r="S1533" s="9"/>
    </row>
    <row r="1534" spans="1:19" s="11" customFormat="1" x14ac:dyDescent="0.25">
      <c r="A1534" s="73"/>
      <c r="B1534" s="10"/>
      <c r="D1534" s="12"/>
      <c r="E1534" s="12"/>
      <c r="F1534" s="12"/>
      <c r="H1534" s="12"/>
      <c r="I1534" s="12"/>
      <c r="J1534" s="12"/>
      <c r="K1534" s="13"/>
      <c r="L1534" s="9"/>
      <c r="M1534" s="9"/>
      <c r="N1534" s="9"/>
      <c r="O1534" s="9"/>
      <c r="P1534" s="9"/>
      <c r="Q1534" s="9"/>
      <c r="R1534" s="9"/>
      <c r="S1534" s="9"/>
    </row>
    <row r="1535" spans="1:19" s="11" customFormat="1" x14ac:dyDescent="0.25">
      <c r="A1535" s="73"/>
      <c r="B1535" s="10"/>
      <c r="D1535" s="12"/>
      <c r="F1535" s="12"/>
      <c r="H1535" s="12"/>
      <c r="I1535" s="12"/>
      <c r="K1535" s="13"/>
      <c r="L1535" s="9"/>
      <c r="M1535" s="9"/>
      <c r="N1535" s="9"/>
      <c r="O1535" s="9"/>
      <c r="P1535" s="9"/>
      <c r="Q1535" s="9"/>
      <c r="R1535" s="9"/>
      <c r="S1535" s="9"/>
    </row>
    <row r="1536" spans="1:19" s="11" customFormat="1" x14ac:dyDescent="0.25">
      <c r="A1536" s="73"/>
      <c r="B1536" s="10"/>
      <c r="F1536" s="12"/>
      <c r="H1536" s="12"/>
      <c r="I1536" s="12"/>
      <c r="K1536" s="13"/>
      <c r="L1536" s="9"/>
      <c r="M1536" s="9"/>
      <c r="N1536" s="9"/>
      <c r="O1536" s="9"/>
      <c r="P1536" s="9"/>
      <c r="Q1536" s="9"/>
      <c r="R1536" s="9"/>
      <c r="S1536" s="9"/>
    </row>
    <row r="1537" spans="1:19" s="11" customFormat="1" x14ac:dyDescent="0.25">
      <c r="A1537" s="73"/>
      <c r="B1537" s="10"/>
      <c r="E1537" s="12"/>
      <c r="F1537" s="12"/>
      <c r="H1537" s="12"/>
      <c r="I1537" s="12"/>
      <c r="J1537" s="12"/>
      <c r="K1537" s="13"/>
      <c r="L1537" s="9"/>
      <c r="M1537" s="9"/>
      <c r="N1537" s="9"/>
      <c r="O1537" s="9"/>
      <c r="P1537" s="9"/>
      <c r="Q1537" s="9"/>
      <c r="R1537" s="9"/>
      <c r="S1537" s="9"/>
    </row>
    <row r="1538" spans="1:19" s="11" customFormat="1" x14ac:dyDescent="0.25">
      <c r="A1538" s="73"/>
      <c r="B1538" s="10"/>
      <c r="D1538" s="12"/>
      <c r="F1538" s="12"/>
      <c r="H1538" s="12"/>
      <c r="I1538" s="12"/>
      <c r="K1538" s="13"/>
      <c r="L1538" s="9"/>
      <c r="M1538" s="9"/>
      <c r="N1538" s="9"/>
      <c r="O1538" s="9"/>
      <c r="P1538" s="9"/>
      <c r="Q1538" s="9"/>
      <c r="R1538" s="9"/>
      <c r="S1538" s="9"/>
    </row>
    <row r="1539" spans="1:19" s="11" customFormat="1" x14ac:dyDescent="0.25">
      <c r="A1539" s="73"/>
      <c r="B1539" s="10"/>
      <c r="E1539" s="12"/>
      <c r="F1539" s="12"/>
      <c r="H1539" s="12"/>
      <c r="I1539" s="12"/>
      <c r="J1539" s="12"/>
      <c r="K1539" s="13"/>
      <c r="L1539" s="9"/>
      <c r="M1539" s="9"/>
      <c r="N1539" s="9"/>
      <c r="O1539" s="9"/>
      <c r="P1539" s="9"/>
      <c r="Q1539" s="9"/>
      <c r="R1539" s="9"/>
      <c r="S1539" s="9"/>
    </row>
    <row r="1540" spans="1:19" s="11" customFormat="1" x14ac:dyDescent="0.25">
      <c r="A1540" s="73"/>
      <c r="B1540" s="10"/>
      <c r="D1540" s="12"/>
      <c r="E1540" s="12"/>
      <c r="F1540" s="12"/>
      <c r="H1540" s="12"/>
      <c r="I1540" s="12"/>
      <c r="J1540" s="12"/>
      <c r="K1540" s="13"/>
      <c r="L1540" s="9"/>
      <c r="M1540" s="9"/>
      <c r="N1540" s="9"/>
      <c r="O1540" s="9"/>
      <c r="P1540" s="9"/>
      <c r="Q1540" s="9"/>
      <c r="R1540" s="9"/>
      <c r="S1540" s="9"/>
    </row>
    <row r="1541" spans="1:19" s="11" customFormat="1" x14ac:dyDescent="0.25">
      <c r="A1541" s="73"/>
      <c r="B1541" s="10"/>
      <c r="D1541" s="12"/>
      <c r="E1541" s="12"/>
      <c r="F1541" s="12"/>
      <c r="H1541" s="12"/>
      <c r="I1541" s="12"/>
      <c r="J1541" s="12"/>
      <c r="K1541" s="13"/>
      <c r="L1541" s="9"/>
      <c r="M1541" s="9"/>
      <c r="N1541" s="9"/>
      <c r="O1541" s="9"/>
      <c r="P1541" s="9"/>
      <c r="Q1541" s="9"/>
      <c r="R1541" s="9"/>
      <c r="S1541" s="9"/>
    </row>
    <row r="1542" spans="1:19" s="11" customFormat="1" x14ac:dyDescent="0.25">
      <c r="A1542" s="73"/>
      <c r="B1542" s="10"/>
      <c r="D1542" s="12"/>
      <c r="E1542" s="12"/>
      <c r="F1542" s="12"/>
      <c r="H1542" s="12"/>
      <c r="I1542" s="12"/>
      <c r="J1542" s="12"/>
      <c r="K1542" s="13"/>
      <c r="L1542" s="9"/>
      <c r="M1542" s="9"/>
      <c r="N1542" s="9"/>
      <c r="O1542" s="9"/>
      <c r="P1542" s="9"/>
      <c r="Q1542" s="9"/>
      <c r="R1542" s="9"/>
      <c r="S1542" s="9"/>
    </row>
    <row r="1543" spans="1:19" s="11" customFormat="1" x14ac:dyDescent="0.25">
      <c r="A1543" s="73"/>
      <c r="B1543" s="10"/>
      <c r="D1543" s="12"/>
      <c r="E1543" s="12"/>
      <c r="F1543" s="12"/>
      <c r="H1543" s="12"/>
      <c r="I1543" s="12"/>
      <c r="J1543" s="12"/>
      <c r="K1543" s="13"/>
      <c r="L1543" s="9"/>
      <c r="M1543" s="9"/>
      <c r="N1543" s="9"/>
      <c r="O1543" s="9"/>
      <c r="P1543" s="9"/>
      <c r="Q1543" s="9"/>
      <c r="R1543" s="9"/>
      <c r="S1543" s="9"/>
    </row>
    <row r="1544" spans="1:19" s="11" customFormat="1" x14ac:dyDescent="0.25">
      <c r="A1544" s="73"/>
      <c r="B1544" s="10"/>
      <c r="D1544" s="12"/>
      <c r="E1544" s="12"/>
      <c r="F1544" s="12"/>
      <c r="H1544" s="12"/>
      <c r="I1544" s="12"/>
      <c r="J1544" s="12"/>
      <c r="K1544" s="13"/>
      <c r="L1544" s="9"/>
      <c r="M1544" s="9"/>
      <c r="N1544" s="9"/>
      <c r="O1544" s="9"/>
      <c r="P1544" s="9"/>
      <c r="Q1544" s="9"/>
      <c r="R1544" s="9"/>
      <c r="S1544" s="9"/>
    </row>
    <row r="1545" spans="1:19" s="11" customFormat="1" x14ac:dyDescent="0.25">
      <c r="A1545" s="73"/>
      <c r="B1545" s="10"/>
      <c r="D1545" s="12"/>
      <c r="F1545" s="12"/>
      <c r="H1545" s="12"/>
      <c r="I1545" s="12"/>
      <c r="K1545" s="13"/>
      <c r="L1545" s="9"/>
      <c r="M1545" s="9"/>
      <c r="N1545" s="9"/>
      <c r="O1545" s="9"/>
      <c r="P1545" s="9"/>
      <c r="Q1545" s="9"/>
      <c r="R1545" s="9"/>
      <c r="S1545" s="9"/>
    </row>
    <row r="1546" spans="1:19" s="11" customFormat="1" x14ac:dyDescent="0.25">
      <c r="A1546" s="73"/>
      <c r="B1546" s="10"/>
      <c r="E1546" s="12"/>
      <c r="F1546" s="12"/>
      <c r="H1546" s="12"/>
      <c r="I1546" s="12"/>
      <c r="J1546" s="12"/>
      <c r="K1546" s="13"/>
      <c r="L1546" s="9"/>
      <c r="M1546" s="9"/>
      <c r="N1546" s="9"/>
      <c r="O1546" s="9"/>
      <c r="P1546" s="9"/>
      <c r="Q1546" s="9"/>
      <c r="R1546" s="9"/>
      <c r="S1546" s="9"/>
    </row>
    <row r="1547" spans="1:19" s="11" customFormat="1" x14ac:dyDescent="0.25">
      <c r="A1547" s="73"/>
      <c r="B1547" s="10"/>
      <c r="D1547" s="12"/>
      <c r="E1547" s="12"/>
      <c r="F1547" s="12"/>
      <c r="H1547" s="12"/>
      <c r="I1547" s="12"/>
      <c r="J1547" s="12"/>
      <c r="K1547" s="13"/>
      <c r="L1547" s="9"/>
      <c r="M1547" s="9"/>
      <c r="N1547" s="9"/>
      <c r="O1547" s="9"/>
      <c r="P1547" s="9"/>
      <c r="Q1547" s="9"/>
      <c r="R1547" s="9"/>
      <c r="S1547" s="9"/>
    </row>
    <row r="1548" spans="1:19" s="11" customFormat="1" x14ac:dyDescent="0.25">
      <c r="A1548" s="73"/>
      <c r="B1548" s="10"/>
      <c r="D1548" s="12"/>
      <c r="F1548" s="12"/>
      <c r="H1548" s="12"/>
      <c r="I1548" s="12"/>
      <c r="K1548" s="13"/>
      <c r="L1548" s="9"/>
      <c r="M1548" s="9"/>
      <c r="N1548" s="9"/>
      <c r="O1548" s="9"/>
      <c r="P1548" s="9"/>
      <c r="Q1548" s="9"/>
      <c r="R1548" s="9"/>
      <c r="S1548" s="9"/>
    </row>
    <row r="1549" spans="1:19" x14ac:dyDescent="0.25">
      <c r="A1549" s="73"/>
      <c r="D1549" s="11"/>
    </row>
    <row r="1550" spans="1:19" s="80" customFormat="1" x14ac:dyDescent="0.25">
      <c r="A1550" s="79"/>
      <c r="B1550" s="10"/>
      <c r="C1550" s="11"/>
      <c r="D1550" s="12"/>
      <c r="E1550" s="12"/>
      <c r="F1550" s="12"/>
      <c r="G1550" s="11"/>
      <c r="H1550" s="12"/>
      <c r="I1550" s="12"/>
      <c r="J1550" s="12"/>
      <c r="K1550" s="13"/>
    </row>
    <row r="1551" spans="1:19" s="80" customFormat="1" x14ac:dyDescent="0.25">
      <c r="A1551" s="79"/>
      <c r="B1551" s="10"/>
      <c r="C1551" s="11"/>
      <c r="D1551" s="12"/>
      <c r="E1551" s="12"/>
      <c r="F1551" s="12"/>
      <c r="G1551" s="11"/>
      <c r="H1551" s="12"/>
      <c r="I1551" s="12"/>
      <c r="J1551" s="12"/>
      <c r="K1551" s="13"/>
    </row>
    <row r="1552" spans="1:19" s="82" customFormat="1" ht="18" x14ac:dyDescent="0.25">
      <c r="A1552" s="81"/>
      <c r="B1552" s="10"/>
      <c r="C1552" s="11"/>
      <c r="D1552" s="12"/>
      <c r="E1552" s="12"/>
      <c r="F1552" s="12"/>
      <c r="G1552" s="11"/>
      <c r="H1552" s="12"/>
      <c r="I1552" s="12"/>
      <c r="J1552" s="12"/>
      <c r="K1552" s="13"/>
    </row>
    <row r="1553" spans="1:19" x14ac:dyDescent="0.25">
      <c r="A1553" s="83"/>
    </row>
    <row r="1554" spans="1:19" x14ac:dyDescent="0.25">
      <c r="A1554" s="83"/>
    </row>
    <row r="1555" spans="1:19" x14ac:dyDescent="0.25">
      <c r="A1555" s="83"/>
      <c r="E1555" s="11"/>
      <c r="J1555" s="11"/>
    </row>
    <row r="1556" spans="1:19" x14ac:dyDescent="0.25">
      <c r="A1556" s="83"/>
      <c r="D1556" s="11"/>
    </row>
    <row r="1557" spans="1:19" x14ac:dyDescent="0.25">
      <c r="A1557" s="83"/>
    </row>
    <row r="1558" spans="1:19" x14ac:dyDescent="0.25">
      <c r="A1558" s="83"/>
    </row>
    <row r="1559" spans="1:19" x14ac:dyDescent="0.25">
      <c r="A1559" s="83"/>
    </row>
    <row r="1560" spans="1:19" x14ac:dyDescent="0.25">
      <c r="A1560" s="83"/>
    </row>
    <row r="1561" spans="1:19" x14ac:dyDescent="0.25">
      <c r="A1561" s="83"/>
    </row>
    <row r="1562" spans="1:19" x14ac:dyDescent="0.25">
      <c r="A1562" s="83"/>
    </row>
    <row r="1563" spans="1:19" x14ac:dyDescent="0.25">
      <c r="A1563" s="83"/>
    </row>
    <row r="1564" spans="1:19" x14ac:dyDescent="0.25">
      <c r="A1564" s="83"/>
    </row>
    <row r="1565" spans="1:19" s="11" customFormat="1" x14ac:dyDescent="0.25">
      <c r="A1565" s="83"/>
      <c r="B1565" s="10"/>
      <c r="D1565" s="12"/>
      <c r="E1565" s="12"/>
      <c r="F1565" s="12"/>
      <c r="H1565" s="12"/>
      <c r="I1565" s="12"/>
      <c r="J1565" s="12"/>
      <c r="K1565" s="13"/>
      <c r="L1565" s="9"/>
      <c r="M1565" s="9"/>
      <c r="N1565" s="9"/>
      <c r="O1565" s="9"/>
      <c r="P1565" s="9"/>
      <c r="Q1565" s="9"/>
      <c r="R1565" s="9"/>
      <c r="S1565" s="9"/>
    </row>
    <row r="1566" spans="1:19" s="11" customFormat="1" x14ac:dyDescent="0.25">
      <c r="A1566" s="83"/>
      <c r="B1566" s="10"/>
      <c r="D1566" s="12"/>
      <c r="F1566" s="12"/>
      <c r="H1566" s="12"/>
      <c r="I1566" s="12"/>
      <c r="K1566" s="13"/>
      <c r="L1566" s="9"/>
      <c r="M1566" s="9"/>
      <c r="N1566" s="9"/>
      <c r="O1566" s="9"/>
      <c r="P1566" s="9"/>
      <c r="Q1566" s="9"/>
      <c r="R1566" s="9"/>
      <c r="S1566" s="9"/>
    </row>
    <row r="1567" spans="1:19" s="11" customFormat="1" x14ac:dyDescent="0.25">
      <c r="A1567" s="83"/>
      <c r="B1567" s="10"/>
      <c r="F1567" s="12"/>
      <c r="H1567" s="12"/>
      <c r="I1567" s="12"/>
      <c r="K1567" s="13"/>
      <c r="L1567" s="9"/>
      <c r="M1567" s="9"/>
      <c r="N1567" s="9"/>
      <c r="O1567" s="9"/>
      <c r="P1567" s="9"/>
      <c r="Q1567" s="9"/>
      <c r="R1567" s="9"/>
      <c r="S1567" s="9"/>
    </row>
    <row r="1568" spans="1:19" s="11" customFormat="1" x14ac:dyDescent="0.25">
      <c r="A1568" s="83"/>
      <c r="B1568" s="10"/>
      <c r="F1568" s="12"/>
      <c r="H1568" s="12"/>
      <c r="I1568" s="12"/>
      <c r="K1568" s="13"/>
      <c r="L1568" s="9"/>
      <c r="M1568" s="9"/>
      <c r="N1568" s="9"/>
      <c r="O1568" s="9"/>
      <c r="P1568" s="9"/>
      <c r="Q1568" s="9"/>
      <c r="R1568" s="9"/>
      <c r="S1568" s="9"/>
    </row>
    <row r="1569" spans="1:19" s="11" customFormat="1" x14ac:dyDescent="0.25">
      <c r="A1569" s="83"/>
      <c r="B1569" s="10"/>
      <c r="F1569" s="12"/>
      <c r="H1569" s="12"/>
      <c r="I1569" s="12"/>
      <c r="K1569" s="13"/>
      <c r="L1569" s="9"/>
      <c r="M1569" s="9"/>
      <c r="N1569" s="9"/>
      <c r="O1569" s="9"/>
      <c r="P1569" s="9"/>
      <c r="Q1569" s="9"/>
      <c r="R1569" s="9"/>
      <c r="S1569" s="9"/>
    </row>
    <row r="1570" spans="1:19" s="11" customFormat="1" x14ac:dyDescent="0.25">
      <c r="A1570" s="83"/>
      <c r="B1570" s="10"/>
      <c r="F1570" s="12"/>
      <c r="H1570" s="12"/>
      <c r="I1570" s="12"/>
      <c r="K1570" s="13"/>
      <c r="L1570" s="9"/>
      <c r="M1570" s="9"/>
      <c r="N1570" s="9"/>
      <c r="O1570" s="9"/>
      <c r="P1570" s="9"/>
      <c r="Q1570" s="9"/>
      <c r="R1570" s="9"/>
      <c r="S1570" s="9"/>
    </row>
    <row r="1571" spans="1:19" s="11" customFormat="1" x14ac:dyDescent="0.25">
      <c r="A1571" s="83"/>
      <c r="B1571" s="10"/>
      <c r="E1571" s="12"/>
      <c r="F1571" s="12"/>
      <c r="H1571" s="12"/>
      <c r="I1571" s="12"/>
      <c r="J1571" s="12"/>
      <c r="K1571" s="13"/>
      <c r="L1571" s="9"/>
      <c r="M1571" s="9"/>
      <c r="N1571" s="9"/>
      <c r="O1571" s="9"/>
      <c r="P1571" s="9"/>
      <c r="Q1571" s="9"/>
      <c r="R1571" s="9"/>
      <c r="S1571" s="9"/>
    </row>
    <row r="1572" spans="1:19" s="11" customFormat="1" x14ac:dyDescent="0.25">
      <c r="A1572" s="83"/>
      <c r="B1572" s="10"/>
      <c r="D1572" s="12"/>
      <c r="E1572" s="12"/>
      <c r="F1572" s="12"/>
      <c r="H1572" s="12"/>
      <c r="I1572" s="12"/>
      <c r="J1572" s="12"/>
      <c r="K1572" s="13"/>
      <c r="L1572" s="9"/>
      <c r="M1572" s="9"/>
      <c r="N1572" s="9"/>
      <c r="O1572" s="9"/>
      <c r="P1572" s="9"/>
      <c r="Q1572" s="9"/>
      <c r="R1572" s="9"/>
      <c r="S1572" s="9"/>
    </row>
    <row r="1573" spans="1:19" s="11" customFormat="1" x14ac:dyDescent="0.25">
      <c r="A1573" s="83"/>
      <c r="B1573" s="10"/>
      <c r="D1573" s="12"/>
      <c r="E1573" s="12"/>
      <c r="F1573" s="12"/>
      <c r="H1573" s="12"/>
      <c r="I1573" s="12"/>
      <c r="J1573" s="12"/>
      <c r="K1573" s="13"/>
      <c r="L1573" s="9"/>
      <c r="M1573" s="9"/>
      <c r="N1573" s="9"/>
      <c r="O1573" s="9"/>
      <c r="P1573" s="9"/>
      <c r="Q1573" s="9"/>
      <c r="R1573" s="9"/>
      <c r="S1573" s="9"/>
    </row>
    <row r="1574" spans="1:19" s="11" customFormat="1" x14ac:dyDescent="0.25">
      <c r="A1574" s="83"/>
      <c r="B1574" s="10"/>
      <c r="D1574" s="12"/>
      <c r="E1574" s="12"/>
      <c r="F1574" s="12"/>
      <c r="H1574" s="12"/>
      <c r="I1574" s="12"/>
      <c r="J1574" s="12"/>
      <c r="K1574" s="13"/>
      <c r="L1574" s="9"/>
      <c r="M1574" s="9"/>
      <c r="N1574" s="9"/>
      <c r="O1574" s="9"/>
      <c r="P1574" s="9"/>
      <c r="Q1574" s="9"/>
      <c r="R1574" s="9"/>
      <c r="S1574" s="9"/>
    </row>
    <row r="1575" spans="1:19" s="11" customFormat="1" x14ac:dyDescent="0.25">
      <c r="A1575" s="83"/>
      <c r="B1575" s="10"/>
      <c r="D1575" s="12"/>
      <c r="E1575" s="12"/>
      <c r="F1575" s="12"/>
      <c r="H1575" s="12"/>
      <c r="I1575" s="12"/>
      <c r="J1575" s="12"/>
      <c r="K1575" s="13"/>
      <c r="L1575" s="9"/>
      <c r="M1575" s="9"/>
      <c r="N1575" s="9"/>
      <c r="O1575" s="9"/>
      <c r="P1575" s="9"/>
      <c r="Q1575" s="9"/>
      <c r="R1575" s="9"/>
      <c r="S1575" s="9"/>
    </row>
    <row r="1576" spans="1:19" s="11" customFormat="1" x14ac:dyDescent="0.25">
      <c r="A1576" s="83"/>
      <c r="B1576" s="10"/>
      <c r="D1576" s="12"/>
      <c r="E1576" s="12"/>
      <c r="F1576" s="12"/>
      <c r="H1576" s="12"/>
      <c r="I1576" s="12"/>
      <c r="J1576" s="12"/>
      <c r="K1576" s="13"/>
      <c r="L1576" s="9"/>
      <c r="M1576" s="9"/>
      <c r="N1576" s="9"/>
      <c r="O1576" s="9"/>
      <c r="P1576" s="9"/>
      <c r="Q1576" s="9"/>
      <c r="R1576" s="9"/>
      <c r="S1576" s="9"/>
    </row>
    <row r="1577" spans="1:19" s="11" customFormat="1" x14ac:dyDescent="0.25">
      <c r="A1577" s="83"/>
      <c r="B1577" s="10"/>
      <c r="D1577" s="12"/>
      <c r="E1577" s="12"/>
      <c r="F1577" s="12"/>
      <c r="H1577" s="12"/>
      <c r="I1577" s="12"/>
      <c r="J1577" s="12"/>
      <c r="K1577" s="13"/>
      <c r="L1577" s="9"/>
      <c r="M1577" s="9"/>
      <c r="N1577" s="9"/>
      <c r="O1577" s="9"/>
      <c r="P1577" s="9"/>
      <c r="Q1577" s="9"/>
      <c r="R1577" s="9"/>
      <c r="S1577" s="9"/>
    </row>
    <row r="1578" spans="1:19" s="11" customFormat="1" x14ac:dyDescent="0.25">
      <c r="A1578" s="83"/>
      <c r="B1578" s="10"/>
      <c r="D1578" s="12"/>
      <c r="E1578" s="12"/>
      <c r="F1578" s="12"/>
      <c r="H1578" s="12"/>
      <c r="I1578" s="12"/>
      <c r="J1578" s="12"/>
      <c r="K1578" s="13"/>
      <c r="L1578" s="9"/>
      <c r="M1578" s="9"/>
      <c r="N1578" s="9"/>
      <c r="O1578" s="9"/>
      <c r="P1578" s="9"/>
      <c r="Q1578" s="9"/>
      <c r="R1578" s="9"/>
      <c r="S1578" s="9"/>
    </row>
    <row r="1579" spans="1:19" s="11" customFormat="1" x14ac:dyDescent="0.25">
      <c r="A1579" s="83"/>
      <c r="B1579" s="10"/>
      <c r="D1579" s="12"/>
      <c r="F1579" s="12"/>
      <c r="H1579" s="12"/>
      <c r="I1579" s="12"/>
      <c r="K1579" s="13"/>
      <c r="L1579" s="9"/>
      <c r="M1579" s="9"/>
      <c r="N1579" s="9"/>
      <c r="O1579" s="9"/>
      <c r="P1579" s="9"/>
      <c r="Q1579" s="9"/>
      <c r="R1579" s="9"/>
      <c r="S1579" s="9"/>
    </row>
    <row r="1580" spans="1:19" s="11" customFormat="1" x14ac:dyDescent="0.25">
      <c r="A1580" s="83"/>
      <c r="B1580" s="10"/>
      <c r="E1580" s="12"/>
      <c r="F1580" s="12"/>
      <c r="H1580" s="12"/>
      <c r="I1580" s="12"/>
      <c r="J1580" s="12"/>
      <c r="K1580" s="13"/>
      <c r="L1580" s="9"/>
      <c r="M1580" s="9"/>
      <c r="N1580" s="9"/>
      <c r="O1580" s="9"/>
      <c r="P1580" s="9"/>
      <c r="Q1580" s="9"/>
      <c r="R1580" s="9"/>
      <c r="S1580" s="9"/>
    </row>
    <row r="1581" spans="1:19" s="11" customFormat="1" x14ac:dyDescent="0.25">
      <c r="A1581" s="83"/>
      <c r="B1581" s="10"/>
      <c r="D1581" s="12"/>
      <c r="E1581" s="12"/>
      <c r="F1581" s="12"/>
      <c r="H1581" s="12"/>
      <c r="I1581" s="12"/>
      <c r="J1581" s="12"/>
      <c r="K1581" s="13"/>
      <c r="L1581" s="9"/>
      <c r="M1581" s="9"/>
      <c r="N1581" s="9"/>
      <c r="O1581" s="9"/>
      <c r="P1581" s="9"/>
      <c r="Q1581" s="9"/>
      <c r="R1581" s="9"/>
      <c r="S1581" s="9"/>
    </row>
    <row r="1582" spans="1:19" s="11" customFormat="1" x14ac:dyDescent="0.25">
      <c r="A1582" s="83"/>
      <c r="B1582" s="10"/>
      <c r="D1582" s="12"/>
      <c r="E1582" s="12"/>
      <c r="F1582" s="12"/>
      <c r="H1582" s="12"/>
      <c r="I1582" s="12"/>
      <c r="J1582" s="12"/>
      <c r="K1582" s="13"/>
      <c r="L1582" s="9"/>
      <c r="M1582" s="9"/>
      <c r="N1582" s="9"/>
      <c r="O1582" s="9"/>
      <c r="P1582" s="9"/>
      <c r="Q1582" s="9"/>
      <c r="R1582" s="9"/>
      <c r="S1582" s="9"/>
    </row>
    <row r="1583" spans="1:19" s="11" customFormat="1" x14ac:dyDescent="0.25">
      <c r="A1583" s="83"/>
      <c r="B1583" s="10"/>
      <c r="D1583" s="12"/>
      <c r="F1583" s="12"/>
      <c r="H1583" s="12"/>
      <c r="I1583" s="12"/>
      <c r="K1583" s="13"/>
      <c r="L1583" s="9"/>
      <c r="M1583" s="9"/>
      <c r="N1583" s="9"/>
      <c r="O1583" s="9"/>
      <c r="P1583" s="9"/>
      <c r="Q1583" s="9"/>
      <c r="R1583" s="9"/>
      <c r="S1583" s="9"/>
    </row>
    <row r="1584" spans="1:19" s="11" customFormat="1" x14ac:dyDescent="0.25">
      <c r="A1584" s="83"/>
      <c r="B1584" s="10"/>
      <c r="E1584" s="12"/>
      <c r="F1584" s="12"/>
      <c r="H1584" s="12"/>
      <c r="I1584" s="12"/>
      <c r="J1584" s="12"/>
      <c r="K1584" s="13"/>
      <c r="L1584" s="9"/>
      <c r="M1584" s="9"/>
      <c r="N1584" s="9"/>
      <c r="O1584" s="9"/>
      <c r="P1584" s="9"/>
      <c r="Q1584" s="9"/>
      <c r="R1584" s="9"/>
      <c r="S1584" s="9"/>
    </row>
    <row r="1585" spans="1:19" s="11" customFormat="1" x14ac:dyDescent="0.25">
      <c r="A1585" s="83"/>
      <c r="B1585" s="10"/>
      <c r="D1585" s="12"/>
      <c r="F1585" s="12"/>
      <c r="H1585" s="12"/>
      <c r="I1585" s="12"/>
      <c r="K1585" s="13"/>
      <c r="L1585" s="9"/>
      <c r="M1585" s="9"/>
      <c r="N1585" s="9"/>
      <c r="O1585" s="9"/>
      <c r="P1585" s="9"/>
      <c r="Q1585" s="9"/>
      <c r="R1585" s="9"/>
      <c r="S1585" s="9"/>
    </row>
    <row r="1586" spans="1:19" s="11" customFormat="1" x14ac:dyDescent="0.25">
      <c r="A1586" s="83"/>
      <c r="B1586" s="10"/>
      <c r="E1586" s="12"/>
      <c r="F1586" s="12"/>
      <c r="H1586" s="12"/>
      <c r="I1586" s="12"/>
      <c r="J1586" s="12"/>
      <c r="K1586" s="13"/>
      <c r="L1586" s="9"/>
      <c r="M1586" s="9"/>
      <c r="N1586" s="9"/>
      <c r="O1586" s="9"/>
      <c r="P1586" s="9"/>
      <c r="Q1586" s="9"/>
      <c r="R1586" s="9"/>
      <c r="S1586" s="9"/>
    </row>
    <row r="1587" spans="1:19" s="11" customFormat="1" x14ac:dyDescent="0.25">
      <c r="A1587" s="83"/>
      <c r="B1587" s="10"/>
      <c r="D1587" s="12"/>
      <c r="F1587" s="12"/>
      <c r="H1587" s="12"/>
      <c r="I1587" s="12"/>
      <c r="K1587" s="13"/>
      <c r="L1587" s="9"/>
      <c r="M1587" s="9"/>
      <c r="N1587" s="9"/>
      <c r="O1587" s="9"/>
      <c r="P1587" s="9"/>
      <c r="Q1587" s="9"/>
      <c r="R1587" s="9"/>
      <c r="S1587" s="9"/>
    </row>
    <row r="1588" spans="1:19" s="11" customFormat="1" x14ac:dyDescent="0.25">
      <c r="A1588" s="83"/>
      <c r="B1588" s="10"/>
      <c r="F1588" s="12"/>
      <c r="H1588" s="12"/>
      <c r="I1588" s="12"/>
      <c r="K1588" s="13"/>
      <c r="L1588" s="9"/>
      <c r="M1588" s="9"/>
      <c r="N1588" s="9"/>
      <c r="O1588" s="9"/>
      <c r="P1588" s="9"/>
      <c r="Q1588" s="9"/>
      <c r="R1588" s="9"/>
      <c r="S1588" s="9"/>
    </row>
    <row r="1589" spans="1:19" s="11" customFormat="1" x14ac:dyDescent="0.25">
      <c r="A1589" s="83"/>
      <c r="B1589" s="10"/>
      <c r="E1589" s="12"/>
      <c r="F1589" s="12"/>
      <c r="H1589" s="12"/>
      <c r="I1589" s="12"/>
      <c r="J1589" s="12"/>
      <c r="K1589" s="13"/>
      <c r="L1589" s="9"/>
      <c r="M1589" s="9"/>
      <c r="N1589" s="9"/>
      <c r="O1589" s="9"/>
      <c r="P1589" s="9"/>
      <c r="Q1589" s="9"/>
      <c r="R1589" s="9"/>
      <c r="S1589" s="9"/>
    </row>
    <row r="1590" spans="1:19" s="11" customFormat="1" x14ac:dyDescent="0.25">
      <c r="A1590" s="83"/>
      <c r="B1590" s="10"/>
      <c r="D1590" s="12"/>
      <c r="E1590" s="12"/>
      <c r="F1590" s="12"/>
      <c r="H1590" s="12"/>
      <c r="I1590" s="12"/>
      <c r="J1590" s="12"/>
      <c r="K1590" s="13"/>
      <c r="L1590" s="9"/>
      <c r="M1590" s="9"/>
      <c r="N1590" s="9"/>
      <c r="O1590" s="9"/>
      <c r="P1590" s="9"/>
      <c r="Q1590" s="9"/>
      <c r="R1590" s="9"/>
      <c r="S1590" s="9"/>
    </row>
    <row r="1591" spans="1:19" s="11" customFormat="1" x14ac:dyDescent="0.25">
      <c r="A1591" s="83"/>
      <c r="B1591" s="10"/>
      <c r="D1591" s="12"/>
      <c r="F1591" s="12"/>
      <c r="H1591" s="12"/>
      <c r="I1591" s="12"/>
      <c r="K1591" s="13"/>
      <c r="L1591" s="9"/>
      <c r="M1591" s="9"/>
      <c r="N1591" s="9"/>
      <c r="O1591" s="9"/>
      <c r="P1591" s="9"/>
      <c r="Q1591" s="9"/>
      <c r="R1591" s="9"/>
      <c r="S1591" s="9"/>
    </row>
    <row r="1592" spans="1:19" s="11" customFormat="1" x14ac:dyDescent="0.25">
      <c r="A1592" s="83"/>
      <c r="B1592" s="10"/>
      <c r="E1592" s="12"/>
      <c r="F1592" s="12"/>
      <c r="H1592" s="12"/>
      <c r="I1592" s="12"/>
      <c r="J1592" s="12"/>
      <c r="K1592" s="13"/>
      <c r="L1592" s="9"/>
      <c r="M1592" s="9"/>
      <c r="N1592" s="9"/>
      <c r="O1592" s="9"/>
      <c r="P1592" s="9"/>
      <c r="Q1592" s="9"/>
      <c r="R1592" s="9"/>
      <c r="S1592" s="9"/>
    </row>
    <row r="1593" spans="1:19" s="11" customFormat="1" x14ac:dyDescent="0.25">
      <c r="A1593" s="83"/>
      <c r="B1593" s="10"/>
      <c r="D1593" s="12"/>
      <c r="E1593" s="12"/>
      <c r="F1593" s="12"/>
      <c r="H1593" s="12"/>
      <c r="I1593" s="12"/>
      <c r="J1593" s="12"/>
      <c r="K1593" s="13"/>
      <c r="L1593" s="9"/>
      <c r="M1593" s="9"/>
      <c r="N1593" s="9"/>
      <c r="O1593" s="9"/>
      <c r="P1593" s="9"/>
      <c r="Q1593" s="9"/>
      <c r="R1593" s="9"/>
      <c r="S1593" s="9"/>
    </row>
    <row r="1594" spans="1:19" s="11" customFormat="1" x14ac:dyDescent="0.25">
      <c r="A1594" s="83"/>
      <c r="B1594" s="10"/>
      <c r="D1594" s="12"/>
      <c r="F1594" s="12"/>
      <c r="H1594" s="12"/>
      <c r="I1594" s="12"/>
      <c r="K1594" s="13"/>
      <c r="L1594" s="9"/>
      <c r="M1594" s="9"/>
      <c r="N1594" s="9"/>
      <c r="O1594" s="9"/>
      <c r="P1594" s="9"/>
      <c r="Q1594" s="9"/>
      <c r="R1594" s="9"/>
      <c r="S1594" s="9"/>
    </row>
    <row r="1595" spans="1:19" s="11" customFormat="1" x14ac:dyDescent="0.25">
      <c r="A1595" s="83"/>
      <c r="B1595" s="10"/>
      <c r="F1595" s="12"/>
      <c r="H1595" s="12"/>
      <c r="I1595" s="12"/>
      <c r="K1595" s="13"/>
      <c r="L1595" s="9"/>
      <c r="M1595" s="9"/>
      <c r="N1595" s="9"/>
      <c r="O1595" s="9"/>
      <c r="P1595" s="9"/>
      <c r="Q1595" s="9"/>
      <c r="R1595" s="9"/>
      <c r="S1595" s="9"/>
    </row>
    <row r="1596" spans="1:19" s="11" customFormat="1" x14ac:dyDescent="0.25">
      <c r="A1596" s="83"/>
      <c r="B1596" s="10"/>
      <c r="F1596" s="12"/>
      <c r="H1596" s="12"/>
      <c r="I1596" s="12"/>
      <c r="K1596" s="13"/>
      <c r="L1596" s="9"/>
      <c r="M1596" s="9"/>
      <c r="N1596" s="9"/>
      <c r="O1596" s="9"/>
      <c r="P1596" s="9"/>
      <c r="Q1596" s="9"/>
      <c r="R1596" s="9"/>
      <c r="S1596" s="9"/>
    </row>
    <row r="1597" spans="1:19" s="11" customFormat="1" x14ac:dyDescent="0.25">
      <c r="A1597" s="83"/>
      <c r="B1597" s="10"/>
      <c r="E1597" s="12"/>
      <c r="F1597" s="12"/>
      <c r="H1597" s="12"/>
      <c r="I1597" s="12"/>
      <c r="J1597" s="12"/>
      <c r="K1597" s="13"/>
      <c r="L1597" s="9"/>
      <c r="M1597" s="9"/>
      <c r="N1597" s="9"/>
      <c r="O1597" s="9"/>
      <c r="P1597" s="9"/>
      <c r="Q1597" s="9"/>
      <c r="R1597" s="9"/>
      <c r="S1597" s="9"/>
    </row>
    <row r="1598" spans="1:19" s="11" customFormat="1" x14ac:dyDescent="0.25">
      <c r="A1598" s="83"/>
      <c r="B1598" s="10"/>
      <c r="D1598" s="12"/>
      <c r="E1598" s="12"/>
      <c r="F1598" s="12"/>
      <c r="H1598" s="12"/>
      <c r="I1598" s="12"/>
      <c r="J1598" s="12"/>
      <c r="K1598" s="13"/>
      <c r="L1598" s="9"/>
      <c r="M1598" s="9"/>
      <c r="N1598" s="9"/>
      <c r="O1598" s="9"/>
      <c r="P1598" s="9"/>
      <c r="Q1598" s="9"/>
      <c r="R1598" s="9"/>
      <c r="S1598" s="9"/>
    </row>
    <row r="1599" spans="1:19" s="11" customFormat="1" x14ac:dyDescent="0.25">
      <c r="A1599" s="83"/>
      <c r="B1599" s="10"/>
      <c r="D1599" s="12"/>
      <c r="F1599" s="12"/>
      <c r="H1599" s="12"/>
      <c r="I1599" s="12"/>
      <c r="K1599" s="13"/>
      <c r="L1599" s="9"/>
      <c r="M1599" s="9"/>
      <c r="N1599" s="9"/>
      <c r="O1599" s="9"/>
      <c r="P1599" s="9"/>
      <c r="Q1599" s="9"/>
      <c r="R1599" s="9"/>
      <c r="S1599" s="9"/>
    </row>
    <row r="1600" spans="1:19" s="11" customFormat="1" x14ac:dyDescent="0.25">
      <c r="A1600" s="83"/>
      <c r="B1600" s="10"/>
      <c r="E1600" s="12"/>
      <c r="F1600" s="12"/>
      <c r="H1600" s="12"/>
      <c r="I1600" s="12"/>
      <c r="J1600" s="12"/>
      <c r="K1600" s="13"/>
      <c r="L1600" s="9"/>
      <c r="M1600" s="9"/>
      <c r="N1600" s="9"/>
      <c r="O1600" s="9"/>
      <c r="P1600" s="9"/>
      <c r="Q1600" s="9"/>
      <c r="R1600" s="9"/>
      <c r="S1600" s="9"/>
    </row>
    <row r="1601" spans="1:19" s="11" customFormat="1" x14ac:dyDescent="0.25">
      <c r="A1601" s="83"/>
      <c r="B1601" s="10"/>
      <c r="D1601" s="12"/>
      <c r="E1601" s="12"/>
      <c r="F1601" s="12"/>
      <c r="H1601" s="12"/>
      <c r="I1601" s="12"/>
      <c r="J1601" s="12"/>
      <c r="K1601" s="13"/>
      <c r="L1601" s="9"/>
      <c r="M1601" s="9"/>
      <c r="N1601" s="9"/>
      <c r="O1601" s="9"/>
      <c r="P1601" s="9"/>
      <c r="Q1601" s="9"/>
      <c r="R1601" s="9"/>
      <c r="S1601" s="9"/>
    </row>
    <row r="1602" spans="1:19" s="11" customFormat="1" x14ac:dyDescent="0.25">
      <c r="A1602" s="83"/>
      <c r="B1602" s="10"/>
      <c r="D1602" s="12"/>
      <c r="E1602" s="12"/>
      <c r="F1602" s="12"/>
      <c r="H1602" s="12"/>
      <c r="I1602" s="12"/>
      <c r="J1602" s="12"/>
      <c r="K1602" s="13"/>
      <c r="L1602" s="9"/>
      <c r="M1602" s="9"/>
      <c r="N1602" s="9"/>
      <c r="O1602" s="9"/>
      <c r="P1602" s="9"/>
      <c r="Q1602" s="9"/>
      <c r="R1602" s="9"/>
      <c r="S1602" s="9"/>
    </row>
    <row r="1603" spans="1:19" s="11" customFormat="1" x14ac:dyDescent="0.25">
      <c r="A1603" s="83"/>
      <c r="B1603" s="10"/>
      <c r="D1603" s="12"/>
      <c r="E1603" s="12"/>
      <c r="F1603" s="12"/>
      <c r="H1603" s="12"/>
      <c r="I1603" s="12"/>
      <c r="J1603" s="12"/>
      <c r="K1603" s="13"/>
      <c r="L1603" s="9"/>
      <c r="M1603" s="9"/>
      <c r="N1603" s="9"/>
      <c r="O1603" s="9"/>
      <c r="P1603" s="9"/>
      <c r="Q1603" s="9"/>
      <c r="R1603" s="9"/>
      <c r="S1603" s="9"/>
    </row>
    <row r="1604" spans="1:19" s="11" customFormat="1" x14ac:dyDescent="0.25">
      <c r="A1604" s="83"/>
      <c r="B1604" s="10"/>
      <c r="D1604" s="12"/>
      <c r="F1604" s="12"/>
      <c r="H1604" s="12"/>
      <c r="I1604" s="12"/>
      <c r="K1604" s="13"/>
      <c r="L1604" s="9"/>
      <c r="M1604" s="9"/>
      <c r="N1604" s="9"/>
      <c r="O1604" s="9"/>
      <c r="P1604" s="9"/>
      <c r="Q1604" s="9"/>
      <c r="R1604" s="9"/>
      <c r="S1604" s="9"/>
    </row>
    <row r="1605" spans="1:19" s="11" customFormat="1" x14ac:dyDescent="0.25">
      <c r="A1605" s="83"/>
      <c r="B1605" s="10"/>
      <c r="E1605" s="12"/>
      <c r="F1605" s="12"/>
      <c r="H1605" s="12"/>
      <c r="I1605" s="12"/>
      <c r="J1605" s="12"/>
      <c r="K1605" s="13"/>
      <c r="L1605" s="9"/>
      <c r="M1605" s="9"/>
      <c r="N1605" s="9"/>
      <c r="O1605" s="9"/>
      <c r="P1605" s="9"/>
      <c r="Q1605" s="9"/>
      <c r="R1605" s="9"/>
      <c r="S1605" s="9"/>
    </row>
    <row r="1606" spans="1:19" s="11" customFormat="1" x14ac:dyDescent="0.25">
      <c r="A1606" s="83"/>
      <c r="B1606" s="10"/>
      <c r="D1606" s="12"/>
      <c r="F1606" s="12"/>
      <c r="H1606" s="12"/>
      <c r="I1606" s="12"/>
      <c r="K1606" s="13"/>
      <c r="L1606" s="9"/>
      <c r="M1606" s="9"/>
      <c r="N1606" s="9"/>
      <c r="O1606" s="9"/>
      <c r="P1606" s="9"/>
      <c r="Q1606" s="9"/>
      <c r="R1606" s="9"/>
      <c r="S1606" s="9"/>
    </row>
    <row r="1607" spans="1:19" s="11" customFormat="1" x14ac:dyDescent="0.25">
      <c r="A1607" s="83"/>
      <c r="B1607" s="10"/>
      <c r="E1607" s="12"/>
      <c r="F1607" s="12"/>
      <c r="H1607" s="12"/>
      <c r="I1607" s="12"/>
      <c r="J1607" s="12"/>
      <c r="K1607" s="13"/>
      <c r="L1607" s="9"/>
      <c r="M1607" s="9"/>
      <c r="N1607" s="9"/>
      <c r="O1607" s="9"/>
      <c r="P1607" s="9"/>
      <c r="Q1607" s="9"/>
      <c r="R1607" s="9"/>
      <c r="S1607" s="9"/>
    </row>
    <row r="1608" spans="1:19" s="11" customFormat="1" x14ac:dyDescent="0.25">
      <c r="A1608" s="83"/>
      <c r="B1608" s="10"/>
      <c r="D1608" s="12"/>
      <c r="E1608" s="12"/>
      <c r="F1608" s="12"/>
      <c r="H1608" s="12"/>
      <c r="I1608" s="12"/>
      <c r="J1608" s="12"/>
      <c r="K1608" s="13"/>
      <c r="L1608" s="9"/>
      <c r="M1608" s="9"/>
      <c r="N1608" s="9"/>
      <c r="O1608" s="9"/>
      <c r="P1608" s="9"/>
      <c r="Q1608" s="9"/>
      <c r="R1608" s="9"/>
      <c r="S1608" s="9"/>
    </row>
    <row r="1609" spans="1:19" s="11" customFormat="1" x14ac:dyDescent="0.25">
      <c r="A1609" s="83"/>
      <c r="B1609" s="10"/>
      <c r="D1609" s="12"/>
      <c r="F1609" s="12"/>
      <c r="H1609" s="12"/>
      <c r="I1609" s="12"/>
      <c r="K1609" s="13"/>
      <c r="L1609" s="9"/>
      <c r="M1609" s="9"/>
      <c r="N1609" s="9"/>
      <c r="O1609" s="9"/>
      <c r="P1609" s="9"/>
      <c r="Q1609" s="9"/>
      <c r="R1609" s="9"/>
      <c r="S1609" s="9"/>
    </row>
    <row r="1610" spans="1:19" s="11" customFormat="1" x14ac:dyDescent="0.25">
      <c r="A1610" s="83"/>
      <c r="B1610" s="10"/>
      <c r="E1610" s="12"/>
      <c r="F1610" s="12"/>
      <c r="H1610" s="12"/>
      <c r="I1610" s="12"/>
      <c r="J1610" s="12"/>
      <c r="K1610" s="13"/>
      <c r="L1610" s="9"/>
      <c r="M1610" s="9"/>
      <c r="N1610" s="9"/>
      <c r="O1610" s="9"/>
      <c r="P1610" s="9"/>
      <c r="Q1610" s="9"/>
      <c r="R1610" s="9"/>
      <c r="S1610" s="9"/>
    </row>
    <row r="1611" spans="1:19" s="11" customFormat="1" x14ac:dyDescent="0.25">
      <c r="A1611" s="83"/>
      <c r="B1611" s="10"/>
      <c r="D1611" s="12"/>
      <c r="F1611" s="12"/>
      <c r="H1611" s="12"/>
      <c r="I1611" s="12"/>
      <c r="K1611" s="13"/>
      <c r="L1611" s="9"/>
      <c r="M1611" s="9"/>
      <c r="N1611" s="9"/>
      <c r="O1611" s="9"/>
      <c r="P1611" s="9"/>
      <c r="Q1611" s="9"/>
      <c r="R1611" s="9"/>
      <c r="S1611" s="9"/>
    </row>
    <row r="1612" spans="1:19" s="11" customFormat="1" x14ac:dyDescent="0.25">
      <c r="A1612" s="83"/>
      <c r="B1612" s="10"/>
      <c r="F1612" s="12"/>
      <c r="H1612" s="12"/>
      <c r="I1612" s="12"/>
      <c r="K1612" s="13"/>
      <c r="L1612" s="9"/>
      <c r="M1612" s="9"/>
      <c r="N1612" s="9"/>
      <c r="O1612" s="9"/>
      <c r="P1612" s="9"/>
      <c r="Q1612" s="9"/>
      <c r="R1612" s="9"/>
      <c r="S1612" s="9"/>
    </row>
    <row r="1613" spans="1:19" s="11" customFormat="1" x14ac:dyDescent="0.25">
      <c r="A1613" s="83"/>
      <c r="B1613" s="10"/>
      <c r="E1613" s="12"/>
      <c r="F1613" s="12"/>
      <c r="H1613" s="12"/>
      <c r="I1613" s="12"/>
      <c r="J1613" s="12"/>
      <c r="K1613" s="13"/>
      <c r="L1613" s="9"/>
      <c r="M1613" s="9"/>
      <c r="N1613" s="9"/>
      <c r="O1613" s="9"/>
      <c r="P1613" s="9"/>
      <c r="Q1613" s="9"/>
      <c r="R1613" s="9"/>
      <c r="S1613" s="9"/>
    </row>
    <row r="1614" spans="1:19" s="11" customFormat="1" x14ac:dyDescent="0.25">
      <c r="A1614" s="83"/>
      <c r="B1614" s="10"/>
      <c r="D1614" s="12"/>
      <c r="E1614" s="12"/>
      <c r="F1614" s="12"/>
      <c r="H1614" s="12"/>
      <c r="I1614" s="12"/>
      <c r="J1614" s="12"/>
      <c r="K1614" s="13"/>
      <c r="L1614" s="9"/>
      <c r="M1614" s="9"/>
      <c r="N1614" s="9"/>
      <c r="O1614" s="9"/>
      <c r="P1614" s="9"/>
      <c r="Q1614" s="9"/>
      <c r="R1614" s="9"/>
      <c r="S1614" s="9"/>
    </row>
    <row r="1615" spans="1:19" s="11" customFormat="1" x14ac:dyDescent="0.25">
      <c r="A1615" s="83"/>
      <c r="B1615" s="10"/>
      <c r="D1615" s="12"/>
      <c r="E1615" s="12"/>
      <c r="F1615" s="12"/>
      <c r="H1615" s="12"/>
      <c r="I1615" s="12"/>
      <c r="J1615" s="12"/>
      <c r="K1615" s="13"/>
      <c r="L1615" s="9"/>
      <c r="M1615" s="9"/>
      <c r="N1615" s="9"/>
      <c r="O1615" s="9"/>
      <c r="P1615" s="9"/>
      <c r="Q1615" s="9"/>
      <c r="R1615" s="9"/>
      <c r="S1615" s="9"/>
    </row>
    <row r="1616" spans="1:19" s="11" customFormat="1" x14ac:dyDescent="0.25">
      <c r="A1616" s="83"/>
      <c r="B1616" s="10"/>
      <c r="D1616" s="12"/>
      <c r="E1616" s="12"/>
      <c r="F1616" s="12"/>
      <c r="H1616" s="12"/>
      <c r="I1616" s="12"/>
      <c r="J1616" s="12"/>
      <c r="K1616" s="13"/>
      <c r="L1616" s="9"/>
      <c r="M1616" s="9"/>
      <c r="N1616" s="9"/>
      <c r="O1616" s="9"/>
      <c r="P1616" s="9"/>
      <c r="Q1616" s="9"/>
      <c r="R1616" s="9"/>
      <c r="S1616" s="9"/>
    </row>
    <row r="1617" spans="1:19" s="11" customFormat="1" x14ac:dyDescent="0.25">
      <c r="A1617" s="9"/>
      <c r="B1617" s="10"/>
      <c r="D1617" s="12"/>
      <c r="E1617" s="12"/>
      <c r="F1617" s="12"/>
      <c r="H1617" s="12"/>
      <c r="I1617" s="12"/>
      <c r="J1617" s="12"/>
      <c r="K1617" s="13"/>
      <c r="L1617" s="9"/>
      <c r="M1617" s="9"/>
      <c r="N1617" s="9"/>
      <c r="O1617" s="9"/>
      <c r="P1617" s="9"/>
      <c r="Q1617" s="9"/>
      <c r="R1617" s="9"/>
      <c r="S1617" s="9"/>
    </row>
    <row r="1620" spans="1:19" s="11" customFormat="1" x14ac:dyDescent="0.25">
      <c r="A1620" s="9"/>
      <c r="B1620" s="10"/>
      <c r="D1620" s="12"/>
      <c r="E1620" s="12"/>
      <c r="F1620" s="12"/>
      <c r="H1620" s="12"/>
      <c r="I1620" s="12"/>
      <c r="J1620" s="12"/>
      <c r="K1620" s="13"/>
      <c r="L1620" s="9"/>
      <c r="M1620" s="9"/>
      <c r="N1620" s="9"/>
      <c r="O1620" s="9"/>
      <c r="P1620" s="9"/>
      <c r="Q1620" s="9"/>
      <c r="R1620" s="9"/>
      <c r="S1620" s="9"/>
    </row>
    <row r="1621" spans="1:19" s="11" customFormat="1" x14ac:dyDescent="0.25">
      <c r="A1621" s="9"/>
      <c r="B1621" s="10"/>
      <c r="D1621" s="12"/>
      <c r="E1621" s="12"/>
      <c r="F1621" s="12"/>
      <c r="H1621" s="12"/>
      <c r="I1621" s="12"/>
      <c r="J1621" s="12"/>
      <c r="K1621" s="13"/>
      <c r="L1621" s="9"/>
      <c r="M1621" s="9"/>
      <c r="N1621" s="9"/>
      <c r="O1621" s="9"/>
      <c r="P1621" s="9"/>
      <c r="Q1621" s="9"/>
      <c r="R1621" s="9"/>
      <c r="S1621" s="9"/>
    </row>
    <row r="1622" spans="1:19" s="11" customFormat="1" x14ac:dyDescent="0.25">
      <c r="A1622" s="9"/>
      <c r="B1622" s="10"/>
      <c r="D1622" s="12"/>
      <c r="E1622" s="12"/>
      <c r="F1622" s="12"/>
      <c r="H1622" s="12"/>
      <c r="I1622" s="12"/>
      <c r="J1622" s="12"/>
      <c r="K1622" s="13"/>
      <c r="L1622" s="9"/>
      <c r="M1622" s="9"/>
      <c r="N1622" s="9"/>
      <c r="O1622" s="9"/>
      <c r="P1622" s="9"/>
      <c r="Q1622" s="9"/>
      <c r="R1622" s="9"/>
      <c r="S1622" s="9"/>
    </row>
    <row r="1624" spans="1:19" s="11" customFormat="1" x14ac:dyDescent="0.25">
      <c r="A1624" s="9"/>
      <c r="B1624" s="10"/>
      <c r="D1624" s="12"/>
      <c r="F1624" s="12"/>
      <c r="H1624" s="12"/>
      <c r="I1624" s="12"/>
      <c r="K1624" s="13"/>
      <c r="L1624" s="9"/>
      <c r="M1624" s="9"/>
      <c r="N1624" s="9"/>
      <c r="O1624" s="9"/>
      <c r="P1624" s="9"/>
      <c r="Q1624" s="9"/>
      <c r="R1624" s="9"/>
      <c r="S1624" s="9"/>
    </row>
    <row r="1625" spans="1:19" s="11" customFormat="1" x14ac:dyDescent="0.25">
      <c r="A1625" s="9"/>
      <c r="B1625" s="10"/>
      <c r="E1625" s="12"/>
      <c r="F1625" s="12"/>
      <c r="H1625" s="12"/>
      <c r="I1625" s="12"/>
      <c r="J1625" s="12"/>
      <c r="K1625" s="13"/>
      <c r="L1625" s="9"/>
      <c r="M1625" s="9"/>
      <c r="N1625" s="9"/>
      <c r="O1625" s="9"/>
      <c r="P1625" s="9"/>
      <c r="Q1625" s="9"/>
      <c r="R1625" s="9"/>
      <c r="S1625" s="9"/>
    </row>
    <row r="1626" spans="1:19" s="11" customFormat="1" x14ac:dyDescent="0.25">
      <c r="A1626" s="9"/>
      <c r="B1626" s="10"/>
      <c r="D1626" s="12"/>
      <c r="F1626" s="12"/>
      <c r="H1626" s="12"/>
      <c r="I1626" s="12"/>
      <c r="K1626" s="13"/>
      <c r="L1626" s="9"/>
      <c r="M1626" s="9"/>
      <c r="N1626" s="9"/>
      <c r="O1626" s="9"/>
      <c r="P1626" s="9"/>
      <c r="Q1626" s="9"/>
      <c r="R1626" s="9"/>
      <c r="S1626" s="9"/>
    </row>
    <row r="1627" spans="1:19" s="11" customFormat="1" x14ac:dyDescent="0.25">
      <c r="A1627" s="9"/>
      <c r="B1627" s="10"/>
      <c r="E1627" s="12"/>
      <c r="F1627" s="12"/>
      <c r="H1627" s="12"/>
      <c r="I1627" s="12"/>
      <c r="J1627" s="12"/>
      <c r="K1627" s="13"/>
      <c r="L1627" s="9"/>
      <c r="M1627" s="9"/>
      <c r="N1627" s="9"/>
      <c r="O1627" s="9"/>
      <c r="P1627" s="9"/>
      <c r="Q1627" s="9"/>
      <c r="R1627" s="9"/>
      <c r="S1627" s="9"/>
    </row>
    <row r="1628" spans="1:19" s="11" customFormat="1" x14ac:dyDescent="0.25">
      <c r="A1628" s="9"/>
      <c r="B1628" s="10"/>
      <c r="D1628" s="12"/>
      <c r="F1628" s="12"/>
      <c r="H1628" s="12"/>
      <c r="I1628" s="12"/>
      <c r="K1628" s="13"/>
      <c r="L1628" s="9"/>
      <c r="M1628" s="9"/>
      <c r="N1628" s="9"/>
      <c r="O1628" s="9"/>
      <c r="P1628" s="9"/>
      <c r="Q1628" s="9"/>
      <c r="R1628" s="9"/>
      <c r="S1628" s="9"/>
    </row>
    <row r="1629" spans="1:19" s="11" customFormat="1" x14ac:dyDescent="0.25">
      <c r="A1629" s="9"/>
      <c r="B1629" s="10"/>
      <c r="E1629" s="12"/>
      <c r="F1629" s="12"/>
      <c r="H1629" s="12"/>
      <c r="I1629" s="12"/>
      <c r="J1629" s="12"/>
      <c r="K1629" s="13"/>
      <c r="L1629" s="9"/>
      <c r="M1629" s="9"/>
      <c r="N1629" s="9"/>
      <c r="O1629" s="9"/>
      <c r="P1629" s="9"/>
      <c r="Q1629" s="9"/>
      <c r="R1629" s="9"/>
      <c r="S1629" s="9"/>
    </row>
    <row r="1630" spans="1:19" s="11" customFormat="1" x14ac:dyDescent="0.25">
      <c r="A1630" s="9"/>
      <c r="B1630" s="10"/>
      <c r="D1630" s="12"/>
      <c r="F1630" s="12"/>
      <c r="H1630" s="12"/>
      <c r="I1630" s="12"/>
      <c r="K1630" s="13"/>
      <c r="L1630" s="9"/>
      <c r="M1630" s="9"/>
      <c r="N1630" s="9"/>
      <c r="O1630" s="9"/>
      <c r="P1630" s="9"/>
      <c r="Q1630" s="9"/>
      <c r="R1630" s="9"/>
      <c r="S1630" s="9"/>
    </row>
    <row r="1631" spans="1:19" s="11" customFormat="1" x14ac:dyDescent="0.25">
      <c r="A1631" s="9"/>
      <c r="B1631" s="10"/>
      <c r="F1631" s="12"/>
      <c r="H1631" s="12"/>
      <c r="I1631" s="12"/>
      <c r="K1631" s="13"/>
      <c r="L1631" s="9"/>
      <c r="M1631" s="9"/>
      <c r="N1631" s="9"/>
      <c r="O1631" s="9"/>
      <c r="P1631" s="9"/>
      <c r="Q1631" s="9"/>
      <c r="R1631" s="9"/>
      <c r="S1631" s="9"/>
    </row>
    <row r="1632" spans="1:19" s="11" customFormat="1" x14ac:dyDescent="0.25">
      <c r="A1632" s="9"/>
      <c r="B1632" s="10"/>
      <c r="E1632" s="12"/>
      <c r="F1632" s="12"/>
      <c r="H1632" s="12"/>
      <c r="I1632" s="12"/>
      <c r="J1632" s="12"/>
      <c r="K1632" s="13"/>
      <c r="L1632" s="9"/>
      <c r="M1632" s="9"/>
      <c r="N1632" s="9"/>
      <c r="O1632" s="9"/>
      <c r="P1632" s="9"/>
      <c r="Q1632" s="9"/>
      <c r="R1632" s="9"/>
      <c r="S1632" s="9"/>
    </row>
    <row r="1633" spans="1:19" s="11" customFormat="1" x14ac:dyDescent="0.25">
      <c r="A1633" s="9"/>
      <c r="B1633" s="10"/>
      <c r="D1633" s="12"/>
      <c r="F1633" s="12"/>
      <c r="H1633" s="12"/>
      <c r="I1633" s="12"/>
      <c r="K1633" s="13"/>
      <c r="L1633" s="9"/>
      <c r="M1633" s="9"/>
      <c r="N1633" s="9"/>
      <c r="O1633" s="9"/>
      <c r="P1633" s="9"/>
      <c r="Q1633" s="9"/>
      <c r="R1633" s="9"/>
      <c r="S1633" s="9"/>
    </row>
    <row r="1634" spans="1:19" s="11" customFormat="1" x14ac:dyDescent="0.25">
      <c r="A1634" s="9"/>
      <c r="B1634" s="10"/>
      <c r="F1634" s="12"/>
      <c r="H1634" s="12"/>
      <c r="I1634" s="12"/>
      <c r="K1634" s="13"/>
      <c r="L1634" s="9"/>
      <c r="M1634" s="9"/>
      <c r="N1634" s="9"/>
      <c r="O1634" s="9"/>
      <c r="P1634" s="9"/>
      <c r="Q1634" s="9"/>
      <c r="R1634" s="9"/>
      <c r="S1634" s="9"/>
    </row>
    <row r="1635" spans="1:19" s="11" customFormat="1" x14ac:dyDescent="0.25">
      <c r="A1635" s="9"/>
      <c r="B1635" s="10"/>
      <c r="E1635" s="12"/>
      <c r="F1635" s="12"/>
      <c r="H1635" s="12"/>
      <c r="I1635" s="12"/>
      <c r="J1635" s="12"/>
      <c r="K1635" s="13"/>
      <c r="L1635" s="9"/>
      <c r="M1635" s="9"/>
      <c r="N1635" s="9"/>
      <c r="O1635" s="9"/>
      <c r="P1635" s="9"/>
      <c r="Q1635" s="9"/>
      <c r="R1635" s="9"/>
      <c r="S1635" s="9"/>
    </row>
    <row r="1637" spans="1:19" s="11" customFormat="1" x14ac:dyDescent="0.25">
      <c r="A1637" s="9"/>
      <c r="B1637" s="10"/>
      <c r="D1637" s="12"/>
      <c r="E1637" s="12"/>
      <c r="F1637" s="12"/>
      <c r="H1637" s="12"/>
      <c r="I1637" s="12"/>
      <c r="J1637" s="12"/>
      <c r="K1637" s="13"/>
      <c r="L1637" s="9"/>
      <c r="M1637" s="9"/>
      <c r="N1637" s="9"/>
      <c r="O1637" s="9"/>
      <c r="P1637" s="9"/>
      <c r="Q1637" s="9"/>
      <c r="R1637" s="9"/>
      <c r="S1637" s="9"/>
    </row>
    <row r="1638" spans="1:19" s="11" customFormat="1" x14ac:dyDescent="0.25">
      <c r="A1638" s="9"/>
      <c r="B1638" s="10"/>
      <c r="D1638" s="12"/>
      <c r="E1638" s="12"/>
      <c r="F1638" s="12"/>
      <c r="H1638" s="12"/>
      <c r="I1638" s="12"/>
      <c r="J1638" s="12"/>
      <c r="K1638" s="13"/>
      <c r="L1638" s="9"/>
      <c r="M1638" s="9"/>
      <c r="N1638" s="9"/>
      <c r="O1638" s="9"/>
      <c r="P1638" s="9"/>
      <c r="Q1638" s="9"/>
      <c r="R1638" s="9"/>
      <c r="S1638" s="9"/>
    </row>
    <row r="1641" spans="1:19" s="11" customFormat="1" x14ac:dyDescent="0.25">
      <c r="A1641" s="9"/>
      <c r="B1641" s="10"/>
      <c r="D1641" s="12"/>
      <c r="F1641" s="12"/>
      <c r="H1641" s="12"/>
      <c r="I1641" s="12"/>
      <c r="K1641" s="13"/>
      <c r="L1641" s="9"/>
      <c r="M1641" s="9"/>
      <c r="N1641" s="9"/>
      <c r="O1641" s="9"/>
      <c r="P1641" s="9"/>
      <c r="Q1641" s="9"/>
      <c r="R1641" s="9"/>
      <c r="S1641" s="9"/>
    </row>
    <row r="1642" spans="1:19" s="11" customFormat="1" x14ac:dyDescent="0.25">
      <c r="A1642" s="9"/>
      <c r="B1642" s="10"/>
      <c r="E1642" s="12"/>
      <c r="F1642" s="12"/>
      <c r="H1642" s="12"/>
      <c r="I1642" s="12"/>
      <c r="J1642" s="12"/>
      <c r="K1642" s="13"/>
      <c r="L1642" s="9"/>
      <c r="M1642" s="9"/>
      <c r="N1642" s="9"/>
      <c r="O1642" s="9"/>
      <c r="P1642" s="9"/>
      <c r="Q1642" s="9"/>
      <c r="R1642" s="9"/>
      <c r="S1642" s="9"/>
    </row>
    <row r="1650" spans="1:19" s="11" customFormat="1" x14ac:dyDescent="0.25">
      <c r="A1650" s="9"/>
      <c r="B1650" s="10"/>
      <c r="D1650" s="12"/>
      <c r="F1650" s="12"/>
      <c r="H1650" s="12"/>
      <c r="I1650" s="12"/>
      <c r="K1650" s="13"/>
      <c r="L1650" s="9"/>
      <c r="M1650" s="9"/>
      <c r="N1650" s="9"/>
      <c r="O1650" s="9"/>
      <c r="P1650" s="9"/>
      <c r="Q1650" s="9"/>
      <c r="R1650" s="9"/>
      <c r="S1650" s="9"/>
    </row>
    <row r="1651" spans="1:19" s="11" customFormat="1" x14ac:dyDescent="0.25">
      <c r="A1651" s="9"/>
      <c r="B1651" s="10"/>
      <c r="F1651" s="12"/>
      <c r="H1651" s="12"/>
      <c r="I1651" s="12"/>
      <c r="K1651" s="13"/>
      <c r="L1651" s="9"/>
      <c r="M1651" s="9"/>
      <c r="N1651" s="9"/>
      <c r="O1651" s="9"/>
      <c r="P1651" s="9"/>
      <c r="Q1651" s="9"/>
      <c r="R1651" s="9"/>
      <c r="S1651" s="9"/>
    </row>
    <row r="1652" spans="1:19" s="11" customFormat="1" x14ac:dyDescent="0.25">
      <c r="A1652" s="9"/>
      <c r="B1652" s="10"/>
      <c r="F1652" s="12"/>
      <c r="H1652" s="12"/>
      <c r="I1652" s="12"/>
      <c r="K1652" s="13"/>
      <c r="L1652" s="9"/>
      <c r="M1652" s="9"/>
      <c r="N1652" s="9"/>
      <c r="O1652" s="9"/>
      <c r="P1652" s="9"/>
      <c r="Q1652" s="9"/>
      <c r="R1652" s="9"/>
      <c r="S1652" s="9"/>
    </row>
    <row r="1653" spans="1:19" s="11" customFormat="1" x14ac:dyDescent="0.25">
      <c r="A1653" s="9"/>
      <c r="B1653" s="10"/>
      <c r="F1653" s="12"/>
      <c r="H1653" s="12"/>
      <c r="I1653" s="12"/>
      <c r="K1653" s="13"/>
      <c r="L1653" s="9"/>
      <c r="M1653" s="9"/>
      <c r="N1653" s="9"/>
      <c r="O1653" s="9"/>
      <c r="P1653" s="9"/>
      <c r="Q1653" s="9"/>
      <c r="R1653" s="9"/>
      <c r="S1653" s="9"/>
    </row>
    <row r="1654" spans="1:19" s="11" customFormat="1" x14ac:dyDescent="0.25">
      <c r="A1654" s="9"/>
      <c r="B1654" s="10"/>
      <c r="E1654" s="12"/>
      <c r="F1654" s="12"/>
      <c r="H1654" s="12"/>
      <c r="I1654" s="12"/>
      <c r="J1654" s="12"/>
      <c r="K1654" s="13"/>
      <c r="L1654" s="9"/>
      <c r="M1654" s="9"/>
      <c r="N1654" s="9"/>
      <c r="O1654" s="9"/>
      <c r="P1654" s="9"/>
      <c r="Q1654" s="9"/>
      <c r="R1654" s="9"/>
      <c r="S1654" s="9"/>
    </row>
    <row r="1656" spans="1:19" s="11" customFormat="1" x14ac:dyDescent="0.25">
      <c r="A1656" s="9"/>
      <c r="B1656" s="10"/>
      <c r="D1656" s="12"/>
      <c r="E1656" s="12"/>
      <c r="F1656" s="12"/>
      <c r="H1656" s="12"/>
      <c r="I1656" s="12"/>
      <c r="J1656" s="12"/>
      <c r="K1656" s="13"/>
      <c r="L1656" s="9"/>
      <c r="M1656" s="9"/>
      <c r="N1656" s="9"/>
      <c r="O1656" s="9"/>
      <c r="P1656" s="9"/>
      <c r="Q1656" s="9"/>
      <c r="R1656" s="9"/>
      <c r="S1656" s="9"/>
    </row>
    <row r="1657" spans="1:19" s="11" customFormat="1" x14ac:dyDescent="0.25">
      <c r="A1657" s="9"/>
      <c r="B1657" s="10"/>
      <c r="D1657" s="12"/>
      <c r="F1657" s="12"/>
      <c r="H1657" s="12"/>
      <c r="I1657" s="12"/>
      <c r="K1657" s="13"/>
      <c r="L1657" s="9"/>
      <c r="M1657" s="9"/>
      <c r="N1657" s="9"/>
      <c r="O1657" s="9"/>
      <c r="P1657" s="9"/>
      <c r="Q1657" s="9"/>
      <c r="R1657" s="9"/>
      <c r="S1657" s="9"/>
    </row>
    <row r="1658" spans="1:19" s="11" customFormat="1" x14ac:dyDescent="0.25">
      <c r="A1658" s="9"/>
      <c r="B1658" s="10"/>
      <c r="F1658" s="12"/>
      <c r="H1658" s="12"/>
      <c r="I1658" s="12"/>
      <c r="K1658" s="13"/>
      <c r="L1658" s="9"/>
      <c r="M1658" s="9"/>
      <c r="N1658" s="9"/>
      <c r="O1658" s="9"/>
      <c r="P1658" s="9"/>
      <c r="Q1658" s="9"/>
      <c r="R1658" s="9"/>
      <c r="S1658" s="9"/>
    </row>
    <row r="1659" spans="1:19" s="11" customFormat="1" x14ac:dyDescent="0.25">
      <c r="A1659" s="9"/>
      <c r="B1659" s="10"/>
      <c r="E1659" s="12"/>
      <c r="F1659" s="12"/>
      <c r="H1659" s="12"/>
      <c r="I1659" s="12"/>
      <c r="J1659" s="12"/>
      <c r="K1659" s="13"/>
      <c r="L1659" s="9"/>
      <c r="M1659" s="9"/>
      <c r="N1659" s="9"/>
      <c r="O1659" s="9"/>
      <c r="P1659" s="9"/>
      <c r="Q1659" s="9"/>
      <c r="R1659" s="9"/>
      <c r="S1659" s="9"/>
    </row>
    <row r="1660" spans="1:19" s="11" customFormat="1" x14ac:dyDescent="0.25">
      <c r="A1660" s="9"/>
      <c r="B1660" s="10"/>
      <c r="D1660" s="12"/>
      <c r="E1660" s="12"/>
      <c r="F1660" s="12"/>
      <c r="H1660" s="12"/>
      <c r="I1660" s="12"/>
      <c r="J1660" s="12"/>
      <c r="K1660" s="13"/>
      <c r="L1660" s="9"/>
      <c r="M1660" s="9"/>
      <c r="N1660" s="9"/>
      <c r="O1660" s="9"/>
      <c r="P1660" s="9"/>
      <c r="Q1660" s="9"/>
      <c r="R1660" s="9"/>
      <c r="S1660" s="9"/>
    </row>
    <row r="1667" spans="1:19" s="11" customFormat="1" x14ac:dyDescent="0.25">
      <c r="A1667" s="9"/>
      <c r="B1667" s="10"/>
      <c r="D1667" s="12"/>
      <c r="E1667" s="12"/>
      <c r="F1667" s="12"/>
      <c r="H1667" s="12"/>
      <c r="I1667" s="12"/>
      <c r="J1667" s="12"/>
      <c r="K1667" s="13"/>
      <c r="L1667" s="9"/>
      <c r="M1667" s="9"/>
      <c r="N1667" s="9"/>
      <c r="O1667" s="9"/>
      <c r="P1667" s="9"/>
      <c r="Q1667" s="9"/>
      <c r="R1667" s="9"/>
      <c r="S1667" s="9"/>
    </row>
    <row r="1668" spans="1:19" s="11" customFormat="1" x14ac:dyDescent="0.25">
      <c r="A1668" s="9"/>
      <c r="B1668" s="10"/>
      <c r="D1668" s="12"/>
      <c r="F1668" s="12"/>
      <c r="H1668" s="12"/>
      <c r="I1668" s="12"/>
      <c r="K1668" s="13"/>
      <c r="L1668" s="9"/>
      <c r="M1668" s="9"/>
      <c r="N1668" s="9"/>
      <c r="O1668" s="9"/>
      <c r="P1668" s="9"/>
      <c r="Q1668" s="9"/>
      <c r="R1668" s="9"/>
      <c r="S1668" s="9"/>
    </row>
    <row r="1669" spans="1:19" s="11" customFormat="1" x14ac:dyDescent="0.25">
      <c r="A1669" s="9"/>
      <c r="B1669" s="10"/>
      <c r="E1669" s="12"/>
      <c r="F1669" s="12"/>
      <c r="H1669" s="12"/>
      <c r="I1669" s="12"/>
      <c r="J1669" s="12"/>
      <c r="K1669" s="13"/>
      <c r="L1669" s="9"/>
      <c r="M1669" s="9"/>
      <c r="N1669" s="9"/>
      <c r="O1669" s="9"/>
      <c r="P1669" s="9"/>
      <c r="Q1669" s="9"/>
      <c r="R1669" s="9"/>
      <c r="S1669" s="9"/>
    </row>
    <row r="1676" spans="1:19" s="11" customFormat="1" x14ac:dyDescent="0.25">
      <c r="A1676" s="9"/>
      <c r="B1676" s="10"/>
      <c r="D1676" s="12"/>
      <c r="E1676" s="12"/>
      <c r="F1676" s="12"/>
      <c r="H1676" s="12"/>
      <c r="I1676" s="12"/>
      <c r="J1676" s="12"/>
      <c r="K1676" s="13"/>
      <c r="L1676" s="9"/>
      <c r="M1676" s="9"/>
      <c r="N1676" s="9"/>
      <c r="O1676" s="9"/>
      <c r="P1676" s="9"/>
      <c r="Q1676" s="9"/>
      <c r="R1676" s="9"/>
      <c r="S1676" s="9"/>
    </row>
    <row r="1677" spans="1:19" s="11" customFormat="1" x14ac:dyDescent="0.25">
      <c r="A1677" s="9"/>
      <c r="B1677" s="10"/>
      <c r="D1677" s="12"/>
      <c r="E1677" s="12"/>
      <c r="F1677" s="12"/>
      <c r="H1677" s="12"/>
      <c r="I1677" s="12"/>
      <c r="J1677" s="12"/>
      <c r="K1677" s="13"/>
      <c r="L1677" s="9"/>
      <c r="M1677" s="9"/>
      <c r="N1677" s="9"/>
      <c r="O1677" s="9"/>
      <c r="P1677" s="9"/>
      <c r="Q1677" s="9"/>
      <c r="R1677" s="9"/>
      <c r="S1677" s="9"/>
    </row>
    <row r="1678" spans="1:19" s="11" customFormat="1" x14ac:dyDescent="0.25">
      <c r="A1678" s="9"/>
      <c r="B1678" s="10"/>
      <c r="D1678" s="12"/>
      <c r="F1678" s="12"/>
      <c r="H1678" s="12"/>
      <c r="I1678" s="12"/>
      <c r="K1678" s="13"/>
      <c r="L1678" s="9"/>
      <c r="M1678" s="9"/>
      <c r="N1678" s="9"/>
      <c r="O1678" s="9"/>
      <c r="P1678" s="9"/>
      <c r="Q1678" s="9"/>
      <c r="R1678" s="9"/>
      <c r="S1678" s="9"/>
    </row>
    <row r="1679" spans="1:19" s="11" customFormat="1" x14ac:dyDescent="0.25">
      <c r="A1679" s="9"/>
      <c r="B1679" s="10"/>
      <c r="E1679" s="12"/>
      <c r="F1679" s="12"/>
      <c r="H1679" s="12"/>
      <c r="I1679" s="12"/>
      <c r="J1679" s="12"/>
      <c r="K1679" s="13"/>
      <c r="L1679" s="9"/>
      <c r="M1679" s="9"/>
      <c r="N1679" s="9"/>
      <c r="O1679" s="9"/>
      <c r="P1679" s="9"/>
      <c r="Q1679" s="9"/>
      <c r="R1679" s="9"/>
      <c r="S1679" s="9"/>
    </row>
    <row r="1682" spans="1:19" s="11" customFormat="1" x14ac:dyDescent="0.25">
      <c r="A1682" s="9"/>
      <c r="B1682" s="10"/>
      <c r="D1682" s="12"/>
      <c r="F1682" s="12"/>
      <c r="H1682" s="12"/>
      <c r="I1682" s="12"/>
      <c r="K1682" s="13"/>
      <c r="L1682" s="9"/>
      <c r="M1682" s="9"/>
      <c r="N1682" s="9"/>
      <c r="O1682" s="9"/>
      <c r="P1682" s="9"/>
      <c r="Q1682" s="9"/>
      <c r="R1682" s="9"/>
      <c r="S1682" s="9"/>
    </row>
    <row r="1683" spans="1:19" s="11" customFormat="1" x14ac:dyDescent="0.25">
      <c r="A1683" s="9"/>
      <c r="B1683" s="10"/>
      <c r="E1683" s="12"/>
      <c r="F1683" s="12"/>
      <c r="H1683" s="12"/>
      <c r="I1683" s="12"/>
      <c r="J1683" s="12"/>
      <c r="K1683" s="13"/>
      <c r="L1683" s="9"/>
      <c r="M1683" s="9"/>
      <c r="N1683" s="9"/>
      <c r="O1683" s="9"/>
      <c r="P1683" s="9"/>
      <c r="Q1683" s="9"/>
      <c r="R1683" s="9"/>
      <c r="S1683" s="9"/>
    </row>
    <row r="1684" spans="1:19" s="11" customFormat="1" x14ac:dyDescent="0.25">
      <c r="A1684" s="9"/>
      <c r="B1684" s="10"/>
      <c r="D1684" s="12"/>
      <c r="E1684" s="12"/>
      <c r="F1684" s="12"/>
      <c r="H1684" s="12"/>
      <c r="I1684" s="12"/>
      <c r="J1684" s="12"/>
      <c r="K1684" s="13"/>
      <c r="L1684" s="9"/>
      <c r="M1684" s="9"/>
      <c r="N1684" s="9"/>
      <c r="O1684" s="9"/>
      <c r="P1684" s="9"/>
      <c r="Q1684" s="9"/>
      <c r="R1684" s="9"/>
      <c r="S1684" s="9"/>
    </row>
    <row r="1686" spans="1:19" s="11" customFormat="1" x14ac:dyDescent="0.25">
      <c r="A1686" s="9"/>
      <c r="B1686" s="10"/>
      <c r="D1686" s="12"/>
      <c r="F1686" s="12"/>
      <c r="H1686" s="12"/>
      <c r="I1686" s="12"/>
      <c r="K1686" s="13"/>
      <c r="L1686" s="9"/>
      <c r="M1686" s="9"/>
      <c r="N1686" s="9"/>
      <c r="O1686" s="9"/>
      <c r="P1686" s="9"/>
      <c r="Q1686" s="9"/>
      <c r="R1686" s="9"/>
      <c r="S1686" s="9"/>
    </row>
    <row r="1687" spans="1:19" s="11" customFormat="1" x14ac:dyDescent="0.25">
      <c r="A1687" s="9"/>
      <c r="B1687" s="10"/>
      <c r="E1687" s="12"/>
      <c r="F1687" s="12"/>
      <c r="H1687" s="12"/>
      <c r="I1687" s="12"/>
      <c r="J1687" s="12"/>
      <c r="K1687" s="13"/>
      <c r="L1687" s="9"/>
      <c r="M1687" s="9"/>
      <c r="N1687" s="9"/>
      <c r="O1687" s="9"/>
      <c r="P1687" s="9"/>
      <c r="Q1687" s="9"/>
      <c r="R1687" s="9"/>
      <c r="S1687" s="9"/>
    </row>
    <row r="1691" spans="1:19" s="11" customFormat="1" x14ac:dyDescent="0.25">
      <c r="A1691" s="9"/>
      <c r="B1691" s="10"/>
      <c r="D1691" s="12"/>
      <c r="F1691" s="12"/>
      <c r="H1691" s="12"/>
      <c r="I1691" s="12"/>
      <c r="K1691" s="13"/>
      <c r="L1691" s="9"/>
      <c r="M1691" s="9"/>
      <c r="N1691" s="9"/>
      <c r="O1691" s="9"/>
      <c r="P1691" s="9"/>
      <c r="Q1691" s="9"/>
      <c r="R1691" s="9"/>
      <c r="S1691" s="9"/>
    </row>
    <row r="1692" spans="1:19" s="11" customFormat="1" x14ac:dyDescent="0.25">
      <c r="A1692" s="9"/>
      <c r="B1692" s="10"/>
      <c r="E1692" s="12"/>
      <c r="F1692" s="12"/>
      <c r="H1692" s="12"/>
      <c r="I1692" s="12"/>
      <c r="J1692" s="12"/>
      <c r="K1692" s="13"/>
      <c r="L1692" s="9"/>
      <c r="M1692" s="9"/>
      <c r="N1692" s="9"/>
      <c r="O1692" s="9"/>
      <c r="P1692" s="9"/>
      <c r="Q1692" s="9"/>
      <c r="R1692" s="9"/>
      <c r="S1692" s="9"/>
    </row>
    <row r="1694" spans="1:19" s="11" customFormat="1" x14ac:dyDescent="0.25">
      <c r="A1694" s="9"/>
      <c r="B1694" s="10"/>
      <c r="D1694" s="12"/>
      <c r="E1694" s="12"/>
      <c r="F1694" s="12"/>
      <c r="H1694" s="12"/>
      <c r="I1694" s="12"/>
      <c r="J1694" s="12"/>
      <c r="K1694" s="13"/>
      <c r="L1694" s="9"/>
      <c r="M1694" s="9"/>
      <c r="N1694" s="9"/>
      <c r="O1694" s="9"/>
      <c r="P1694" s="9"/>
      <c r="Q1694" s="9"/>
      <c r="R1694" s="9"/>
      <c r="S1694" s="9"/>
    </row>
    <row r="1696" spans="1:19" s="11" customFormat="1" x14ac:dyDescent="0.25">
      <c r="A1696" s="9"/>
      <c r="B1696" s="10"/>
      <c r="D1696" s="12"/>
      <c r="F1696" s="12"/>
      <c r="H1696" s="12"/>
      <c r="I1696" s="12"/>
      <c r="K1696" s="13"/>
      <c r="L1696" s="9"/>
      <c r="M1696" s="9"/>
      <c r="N1696" s="9"/>
      <c r="O1696" s="9"/>
      <c r="P1696" s="9"/>
      <c r="Q1696" s="9"/>
      <c r="R1696" s="9"/>
      <c r="S1696" s="9"/>
    </row>
    <row r="1697" spans="1:19" s="11" customFormat="1" x14ac:dyDescent="0.25">
      <c r="A1697" s="9"/>
      <c r="B1697" s="10"/>
      <c r="E1697" s="12"/>
      <c r="F1697" s="12"/>
      <c r="H1697" s="12"/>
      <c r="I1697" s="12"/>
      <c r="J1697" s="12"/>
      <c r="K1697" s="13"/>
      <c r="L1697" s="9"/>
      <c r="M1697" s="9"/>
      <c r="N1697" s="9"/>
      <c r="O1697" s="9"/>
      <c r="P1697" s="9"/>
      <c r="Q1697" s="9"/>
      <c r="R1697" s="9"/>
      <c r="S1697" s="9"/>
    </row>
    <row r="1701" spans="1:19" s="11" customFormat="1" x14ac:dyDescent="0.25">
      <c r="A1701" s="9"/>
      <c r="B1701" s="10"/>
      <c r="D1701" s="12"/>
      <c r="F1701" s="12"/>
      <c r="H1701" s="12"/>
      <c r="I1701" s="12"/>
      <c r="K1701" s="13"/>
      <c r="L1701" s="9"/>
      <c r="M1701" s="9"/>
      <c r="N1701" s="9"/>
      <c r="O1701" s="9"/>
      <c r="P1701" s="9"/>
      <c r="Q1701" s="9"/>
      <c r="R1701" s="9"/>
      <c r="S1701" s="9"/>
    </row>
    <row r="1702" spans="1:19" s="11" customFormat="1" x14ac:dyDescent="0.25">
      <c r="A1702" s="9"/>
      <c r="B1702" s="10"/>
      <c r="E1702" s="12"/>
      <c r="F1702" s="12"/>
      <c r="H1702" s="12"/>
      <c r="I1702" s="12"/>
      <c r="J1702" s="12"/>
      <c r="K1702" s="13"/>
      <c r="L1702" s="9"/>
      <c r="M1702" s="9"/>
      <c r="N1702" s="9"/>
      <c r="O1702" s="9"/>
      <c r="P1702" s="9"/>
      <c r="Q1702" s="9"/>
      <c r="R1702" s="9"/>
      <c r="S1702" s="9"/>
    </row>
    <row r="1704" spans="1:19" s="11" customFormat="1" x14ac:dyDescent="0.25">
      <c r="A1704" s="9"/>
      <c r="B1704" s="10"/>
      <c r="D1704" s="12"/>
      <c r="F1704" s="12"/>
      <c r="H1704" s="12"/>
      <c r="I1704" s="12"/>
      <c r="K1704" s="13"/>
      <c r="L1704" s="9"/>
      <c r="M1704" s="9"/>
      <c r="N1704" s="9"/>
      <c r="O1704" s="9"/>
      <c r="P1704" s="9"/>
      <c r="Q1704" s="9"/>
      <c r="R1704" s="9"/>
      <c r="S1704" s="9"/>
    </row>
    <row r="1705" spans="1:19" s="11" customFormat="1" x14ac:dyDescent="0.25">
      <c r="A1705" s="9"/>
      <c r="B1705" s="10"/>
      <c r="E1705" s="12"/>
      <c r="F1705" s="12"/>
      <c r="H1705" s="12"/>
      <c r="I1705" s="12"/>
      <c r="J1705" s="12"/>
      <c r="K1705" s="13"/>
      <c r="L1705" s="9"/>
      <c r="M1705" s="9"/>
      <c r="N1705" s="9"/>
      <c r="O1705" s="9"/>
      <c r="P1705" s="9"/>
      <c r="Q1705" s="9"/>
      <c r="R1705" s="9"/>
      <c r="S1705" s="9"/>
    </row>
    <row r="1706" spans="1:19" s="11" customFormat="1" x14ac:dyDescent="0.25">
      <c r="A1706" s="9"/>
      <c r="B1706" s="10"/>
      <c r="D1706" s="12"/>
      <c r="F1706" s="12"/>
      <c r="H1706" s="12"/>
      <c r="I1706" s="12"/>
      <c r="K1706" s="13"/>
      <c r="L1706" s="9"/>
      <c r="M1706" s="9"/>
      <c r="N1706" s="9"/>
      <c r="O1706" s="9"/>
      <c r="P1706" s="9"/>
      <c r="Q1706" s="9"/>
      <c r="R1706" s="9"/>
      <c r="S1706" s="9"/>
    </row>
    <row r="1707" spans="1:19" s="11" customFormat="1" x14ac:dyDescent="0.25">
      <c r="A1707" s="9"/>
      <c r="B1707" s="10"/>
      <c r="E1707" s="12"/>
      <c r="F1707" s="12"/>
      <c r="H1707" s="12"/>
      <c r="I1707" s="12"/>
      <c r="J1707" s="12"/>
      <c r="K1707" s="13"/>
      <c r="L1707" s="9"/>
      <c r="M1707" s="9"/>
      <c r="N1707" s="9"/>
      <c r="O1707" s="9"/>
      <c r="P1707" s="9"/>
      <c r="Q1707" s="9"/>
      <c r="R1707" s="9"/>
      <c r="S1707" s="9"/>
    </row>
    <row r="1708" spans="1:19" s="11" customFormat="1" x14ac:dyDescent="0.25">
      <c r="A1708" s="9"/>
      <c r="B1708" s="10"/>
      <c r="D1708" s="12"/>
      <c r="E1708" s="12"/>
      <c r="F1708" s="12"/>
      <c r="H1708" s="12"/>
      <c r="I1708" s="12"/>
      <c r="J1708" s="12"/>
      <c r="K1708" s="13"/>
      <c r="L1708" s="9"/>
      <c r="M1708" s="9"/>
      <c r="N1708" s="9"/>
      <c r="O1708" s="9"/>
      <c r="P1708" s="9"/>
      <c r="Q1708" s="9"/>
      <c r="R1708" s="9"/>
      <c r="S1708" s="9"/>
    </row>
    <row r="1709" spans="1:19" s="11" customFormat="1" x14ac:dyDescent="0.25">
      <c r="A1709" s="9"/>
      <c r="B1709" s="10"/>
      <c r="D1709" s="12"/>
      <c r="F1709" s="12"/>
      <c r="H1709" s="12"/>
      <c r="I1709" s="12"/>
      <c r="K1709" s="13"/>
      <c r="L1709" s="9"/>
      <c r="M1709" s="9"/>
      <c r="N1709" s="9"/>
      <c r="O1709" s="9"/>
      <c r="P1709" s="9"/>
      <c r="Q1709" s="9"/>
      <c r="R1709" s="9"/>
      <c r="S1709" s="9"/>
    </row>
    <row r="1710" spans="1:19" s="11" customFormat="1" x14ac:dyDescent="0.25">
      <c r="A1710" s="9"/>
      <c r="B1710" s="10"/>
      <c r="F1710" s="12"/>
      <c r="H1710" s="12"/>
      <c r="I1710" s="12"/>
      <c r="K1710" s="13"/>
      <c r="L1710" s="9"/>
      <c r="M1710" s="9"/>
      <c r="N1710" s="9"/>
      <c r="O1710" s="9"/>
      <c r="P1710" s="9"/>
      <c r="Q1710" s="9"/>
      <c r="R1710" s="9"/>
      <c r="S1710" s="9"/>
    </row>
    <row r="1711" spans="1:19" s="11" customFormat="1" x14ac:dyDescent="0.25">
      <c r="A1711" s="9"/>
      <c r="B1711" s="10"/>
      <c r="E1711" s="12"/>
      <c r="F1711" s="12"/>
      <c r="H1711" s="12"/>
      <c r="I1711" s="12"/>
      <c r="J1711" s="12"/>
      <c r="K1711" s="13"/>
      <c r="L1711" s="9"/>
      <c r="M1711" s="9"/>
      <c r="N1711" s="9"/>
      <c r="O1711" s="9"/>
      <c r="P1711" s="9"/>
      <c r="Q1711" s="9"/>
      <c r="R1711" s="9"/>
      <c r="S1711" s="9"/>
    </row>
    <row r="1712" spans="1:19" s="11" customFormat="1" x14ac:dyDescent="0.25">
      <c r="A1712" s="9"/>
      <c r="B1712" s="10"/>
      <c r="D1712" s="12"/>
      <c r="E1712" s="12"/>
      <c r="F1712" s="12"/>
      <c r="H1712" s="12"/>
      <c r="I1712" s="12"/>
      <c r="J1712" s="12"/>
      <c r="K1712" s="13"/>
      <c r="L1712" s="9"/>
      <c r="M1712" s="9"/>
      <c r="N1712" s="9"/>
      <c r="O1712" s="9"/>
      <c r="P1712" s="9"/>
      <c r="Q1712" s="9"/>
      <c r="R1712" s="9"/>
      <c r="S1712" s="9"/>
    </row>
    <row r="1717" spans="1:19" s="11" customFormat="1" x14ac:dyDescent="0.25">
      <c r="A1717" s="9"/>
      <c r="B1717" s="10"/>
      <c r="D1717" s="12"/>
      <c r="E1717" s="12"/>
      <c r="F1717" s="12"/>
      <c r="H1717" s="12"/>
      <c r="I1717" s="12"/>
      <c r="J1717" s="12"/>
      <c r="K1717" s="13"/>
      <c r="L1717" s="9"/>
      <c r="M1717" s="9"/>
      <c r="N1717" s="9"/>
      <c r="O1717" s="9"/>
      <c r="P1717" s="9"/>
      <c r="Q1717" s="9"/>
      <c r="R1717" s="9"/>
      <c r="S1717" s="9"/>
    </row>
    <row r="1718" spans="1:19" s="11" customFormat="1" x14ac:dyDescent="0.25">
      <c r="A1718" s="9"/>
      <c r="B1718" s="10"/>
      <c r="D1718" s="12"/>
      <c r="F1718" s="12"/>
      <c r="H1718" s="12"/>
      <c r="I1718" s="12"/>
      <c r="K1718" s="13"/>
      <c r="L1718" s="9"/>
      <c r="M1718" s="9"/>
      <c r="N1718" s="9"/>
      <c r="O1718" s="9"/>
      <c r="P1718" s="9"/>
      <c r="Q1718" s="9"/>
      <c r="R1718" s="9"/>
      <c r="S1718" s="9"/>
    </row>
    <row r="1719" spans="1:19" s="11" customFormat="1" x14ac:dyDescent="0.25">
      <c r="A1719" s="9"/>
      <c r="B1719" s="10"/>
      <c r="E1719" s="12"/>
      <c r="F1719" s="12"/>
      <c r="H1719" s="12"/>
      <c r="I1719" s="12"/>
      <c r="J1719" s="12"/>
      <c r="K1719" s="13"/>
      <c r="L1719" s="9"/>
      <c r="M1719" s="9"/>
      <c r="N1719" s="9"/>
      <c r="O1719" s="9"/>
      <c r="P1719" s="9"/>
      <c r="Q1719" s="9"/>
      <c r="R1719" s="9"/>
      <c r="S1719" s="9"/>
    </row>
    <row r="1722" spans="1:19" s="11" customFormat="1" x14ac:dyDescent="0.25">
      <c r="A1722" s="9"/>
      <c r="B1722" s="10"/>
      <c r="D1722" s="12"/>
      <c r="F1722" s="12"/>
      <c r="H1722" s="12"/>
      <c r="I1722" s="12"/>
      <c r="K1722" s="13"/>
      <c r="L1722" s="9"/>
      <c r="M1722" s="9"/>
      <c r="N1722" s="9"/>
      <c r="O1722" s="9"/>
      <c r="P1722" s="9"/>
      <c r="Q1722" s="9"/>
      <c r="R1722" s="9"/>
      <c r="S1722" s="9"/>
    </row>
    <row r="1723" spans="1:19" s="11" customFormat="1" x14ac:dyDescent="0.25">
      <c r="A1723" s="9"/>
      <c r="B1723" s="10"/>
      <c r="E1723" s="12"/>
      <c r="F1723" s="12"/>
      <c r="H1723" s="12"/>
      <c r="I1723" s="12"/>
      <c r="J1723" s="12"/>
      <c r="K1723" s="13"/>
      <c r="L1723" s="9"/>
      <c r="M1723" s="9"/>
      <c r="N1723" s="9"/>
      <c r="O1723" s="9"/>
      <c r="P1723" s="9"/>
      <c r="Q1723" s="9"/>
      <c r="R1723" s="9"/>
      <c r="S1723" s="9"/>
    </row>
    <row r="1727" spans="1:19" s="11" customFormat="1" x14ac:dyDescent="0.25">
      <c r="A1727" s="9"/>
      <c r="B1727" s="10"/>
      <c r="D1727" s="12"/>
      <c r="E1727" s="12"/>
      <c r="F1727" s="12"/>
      <c r="H1727" s="12"/>
      <c r="I1727" s="12"/>
      <c r="J1727" s="12"/>
      <c r="K1727" s="13"/>
      <c r="L1727" s="9"/>
      <c r="M1727" s="9"/>
      <c r="N1727" s="9"/>
      <c r="O1727" s="9"/>
      <c r="P1727" s="9"/>
      <c r="Q1727" s="9"/>
      <c r="R1727" s="9"/>
      <c r="S1727" s="9"/>
    </row>
    <row r="1730" spans="1:19" s="11" customFormat="1" x14ac:dyDescent="0.25">
      <c r="A1730" s="9"/>
      <c r="B1730" s="10"/>
      <c r="D1730" s="12"/>
      <c r="F1730" s="12"/>
      <c r="H1730" s="12"/>
      <c r="I1730" s="12"/>
      <c r="K1730" s="13"/>
      <c r="L1730" s="9"/>
      <c r="M1730" s="9"/>
      <c r="N1730" s="9"/>
      <c r="O1730" s="9"/>
      <c r="P1730" s="9"/>
      <c r="Q1730" s="9"/>
      <c r="R1730" s="9"/>
      <c r="S1730" s="9"/>
    </row>
    <row r="1731" spans="1:19" s="11" customFormat="1" x14ac:dyDescent="0.25">
      <c r="A1731" s="9"/>
      <c r="B1731" s="10"/>
      <c r="E1731" s="12"/>
      <c r="F1731" s="12"/>
      <c r="H1731" s="12"/>
      <c r="I1731" s="12"/>
      <c r="J1731" s="12"/>
      <c r="K1731" s="13"/>
      <c r="L1731" s="9"/>
      <c r="M1731" s="9"/>
      <c r="N1731" s="9"/>
      <c r="O1731" s="9"/>
      <c r="P1731" s="9"/>
      <c r="Q1731" s="9"/>
      <c r="R1731" s="9"/>
      <c r="S1731" s="9"/>
    </row>
    <row r="1732" spans="1:19" s="11" customFormat="1" x14ac:dyDescent="0.25">
      <c r="A1732" s="9"/>
      <c r="B1732" s="10"/>
      <c r="D1732" s="12"/>
      <c r="F1732" s="12"/>
      <c r="H1732" s="12"/>
      <c r="I1732" s="12"/>
      <c r="K1732" s="13"/>
      <c r="L1732" s="9"/>
      <c r="M1732" s="9"/>
      <c r="N1732" s="9"/>
      <c r="O1732" s="9"/>
      <c r="P1732" s="9"/>
      <c r="Q1732" s="9"/>
      <c r="R1732" s="9"/>
      <c r="S1732" s="9"/>
    </row>
    <row r="1733" spans="1:19" s="11" customFormat="1" x14ac:dyDescent="0.25">
      <c r="A1733" s="9"/>
      <c r="B1733" s="10"/>
      <c r="F1733" s="12"/>
      <c r="H1733" s="12"/>
      <c r="I1733" s="12"/>
      <c r="K1733" s="13"/>
      <c r="L1733" s="9"/>
      <c r="M1733" s="9"/>
      <c r="N1733" s="9"/>
      <c r="O1733" s="9"/>
      <c r="P1733" s="9"/>
      <c r="Q1733" s="9"/>
      <c r="R1733" s="9"/>
      <c r="S1733" s="9"/>
    </row>
    <row r="1734" spans="1:19" s="11" customFormat="1" x14ac:dyDescent="0.25">
      <c r="A1734" s="9"/>
      <c r="B1734" s="10"/>
      <c r="F1734" s="12"/>
      <c r="H1734" s="12"/>
      <c r="I1734" s="12"/>
      <c r="K1734" s="13"/>
      <c r="L1734" s="9"/>
      <c r="M1734" s="9"/>
      <c r="N1734" s="9"/>
      <c r="O1734" s="9"/>
      <c r="P1734" s="9"/>
      <c r="Q1734" s="9"/>
      <c r="R1734" s="9"/>
      <c r="S1734" s="9"/>
    </row>
    <row r="1735" spans="1:19" s="11" customFormat="1" x14ac:dyDescent="0.25">
      <c r="A1735" s="9"/>
      <c r="B1735" s="10"/>
      <c r="F1735" s="12"/>
      <c r="H1735" s="12"/>
      <c r="I1735" s="12"/>
      <c r="K1735" s="13"/>
      <c r="L1735" s="9"/>
      <c r="M1735" s="9"/>
      <c r="N1735" s="9"/>
      <c r="O1735" s="9"/>
      <c r="P1735" s="9"/>
      <c r="Q1735" s="9"/>
      <c r="R1735" s="9"/>
      <c r="S1735" s="9"/>
    </row>
    <row r="1736" spans="1:19" s="11" customFormat="1" x14ac:dyDescent="0.25">
      <c r="A1736" s="9"/>
      <c r="B1736" s="10"/>
      <c r="E1736" s="12"/>
      <c r="F1736" s="12"/>
      <c r="H1736" s="12"/>
      <c r="I1736" s="12"/>
      <c r="J1736" s="12"/>
      <c r="K1736" s="13"/>
      <c r="L1736" s="9"/>
      <c r="M1736" s="9"/>
      <c r="N1736" s="9"/>
      <c r="O1736" s="9"/>
      <c r="P1736" s="9"/>
      <c r="Q1736" s="9"/>
      <c r="R1736" s="9"/>
      <c r="S1736" s="9"/>
    </row>
    <row r="1737" spans="1:19" s="11" customFormat="1" x14ac:dyDescent="0.25">
      <c r="A1737" s="9"/>
      <c r="B1737" s="10"/>
      <c r="D1737" s="12"/>
      <c r="F1737" s="12"/>
      <c r="H1737" s="12"/>
      <c r="I1737" s="12"/>
      <c r="K1737" s="13"/>
      <c r="L1737" s="9"/>
      <c r="M1737" s="9"/>
      <c r="N1737" s="9"/>
      <c r="O1737" s="9"/>
      <c r="P1737" s="9"/>
      <c r="Q1737" s="9"/>
      <c r="R1737" s="9"/>
      <c r="S1737" s="9"/>
    </row>
    <row r="1738" spans="1:19" s="11" customFormat="1" x14ac:dyDescent="0.25">
      <c r="A1738" s="9"/>
      <c r="B1738" s="10"/>
      <c r="E1738" s="12"/>
      <c r="F1738" s="12"/>
      <c r="H1738" s="12"/>
      <c r="I1738" s="12"/>
      <c r="J1738" s="12"/>
      <c r="K1738" s="13"/>
      <c r="L1738" s="9"/>
      <c r="M1738" s="9"/>
      <c r="N1738" s="9"/>
      <c r="O1738" s="9"/>
      <c r="P1738" s="9"/>
      <c r="Q1738" s="9"/>
      <c r="R1738" s="9"/>
      <c r="S1738" s="9"/>
    </row>
    <row r="1739" spans="1:19" s="11" customFormat="1" x14ac:dyDescent="0.25">
      <c r="A1739" s="9"/>
      <c r="B1739" s="10"/>
      <c r="D1739" s="12"/>
      <c r="F1739" s="12"/>
      <c r="H1739" s="12"/>
      <c r="I1739" s="12"/>
      <c r="K1739" s="13"/>
      <c r="L1739" s="9"/>
      <c r="M1739" s="9"/>
      <c r="N1739" s="9"/>
      <c r="O1739" s="9"/>
      <c r="P1739" s="9"/>
      <c r="Q1739" s="9"/>
      <c r="R1739" s="9"/>
      <c r="S1739" s="9"/>
    </row>
    <row r="1740" spans="1:19" s="11" customFormat="1" x14ac:dyDescent="0.25">
      <c r="A1740" s="9"/>
      <c r="B1740" s="10"/>
      <c r="F1740" s="12"/>
      <c r="H1740" s="12"/>
      <c r="I1740" s="12"/>
      <c r="K1740" s="13"/>
      <c r="L1740" s="9"/>
      <c r="M1740" s="9"/>
      <c r="N1740" s="9"/>
      <c r="O1740" s="9"/>
      <c r="P1740" s="9"/>
      <c r="Q1740" s="9"/>
      <c r="R1740" s="9"/>
      <c r="S1740" s="9"/>
    </row>
    <row r="1741" spans="1:19" s="11" customFormat="1" x14ac:dyDescent="0.25">
      <c r="A1741" s="9"/>
      <c r="B1741" s="10"/>
      <c r="E1741" s="12"/>
      <c r="F1741" s="12"/>
      <c r="H1741" s="12"/>
      <c r="I1741" s="12"/>
      <c r="J1741" s="12"/>
      <c r="K1741" s="13"/>
      <c r="L1741" s="9"/>
      <c r="M1741" s="9"/>
      <c r="N1741" s="9"/>
      <c r="O1741" s="9"/>
      <c r="P1741" s="9"/>
      <c r="Q1741" s="9"/>
      <c r="R1741" s="9"/>
      <c r="S1741" s="9"/>
    </row>
    <row r="1742" spans="1:19" s="11" customFormat="1" x14ac:dyDescent="0.25">
      <c r="A1742" s="9"/>
      <c r="B1742" s="10"/>
      <c r="D1742" s="12"/>
      <c r="F1742" s="12"/>
      <c r="H1742" s="12"/>
      <c r="I1742" s="12"/>
      <c r="K1742" s="13"/>
      <c r="L1742" s="9"/>
      <c r="M1742" s="9"/>
      <c r="N1742" s="9"/>
      <c r="O1742" s="9"/>
      <c r="P1742" s="9"/>
      <c r="Q1742" s="9"/>
      <c r="R1742" s="9"/>
      <c r="S1742" s="9"/>
    </row>
    <row r="1743" spans="1:19" s="11" customFormat="1" x14ac:dyDescent="0.25">
      <c r="A1743" s="9"/>
      <c r="B1743" s="10"/>
      <c r="E1743" s="12"/>
      <c r="F1743" s="12"/>
      <c r="H1743" s="12"/>
      <c r="I1743" s="12"/>
      <c r="J1743" s="12"/>
      <c r="K1743" s="13"/>
      <c r="L1743" s="9"/>
      <c r="M1743" s="9"/>
      <c r="N1743" s="9"/>
      <c r="O1743" s="9"/>
      <c r="P1743" s="9"/>
      <c r="Q1743" s="9"/>
      <c r="R1743" s="9"/>
      <c r="S1743" s="9"/>
    </row>
    <row r="1744" spans="1:19" s="11" customFormat="1" x14ac:dyDescent="0.25">
      <c r="A1744" s="9"/>
      <c r="B1744" s="10"/>
      <c r="D1744" s="12"/>
      <c r="E1744" s="12"/>
      <c r="F1744" s="12"/>
      <c r="H1744" s="12"/>
      <c r="I1744" s="12"/>
      <c r="J1744" s="12"/>
      <c r="K1744" s="13"/>
      <c r="L1744" s="9"/>
      <c r="M1744" s="9"/>
      <c r="N1744" s="9"/>
      <c r="O1744" s="9"/>
      <c r="P1744" s="9"/>
      <c r="Q1744" s="9"/>
      <c r="R1744" s="9"/>
      <c r="S1744" s="9"/>
    </row>
    <row r="1748" spans="1:19" s="11" customFormat="1" x14ac:dyDescent="0.25">
      <c r="A1748" s="9"/>
      <c r="B1748" s="10"/>
      <c r="D1748" s="12"/>
      <c r="F1748" s="12"/>
      <c r="H1748" s="12"/>
      <c r="I1748" s="12"/>
      <c r="K1748" s="13"/>
      <c r="L1748" s="9"/>
      <c r="M1748" s="9"/>
      <c r="N1748" s="9"/>
      <c r="O1748" s="9"/>
      <c r="P1748" s="9"/>
      <c r="Q1748" s="9"/>
      <c r="R1748" s="9"/>
      <c r="S1748" s="9"/>
    </row>
    <row r="1749" spans="1:19" s="11" customFormat="1" x14ac:dyDescent="0.25">
      <c r="A1749" s="9"/>
      <c r="B1749" s="10"/>
      <c r="E1749" s="12"/>
      <c r="F1749" s="12"/>
      <c r="H1749" s="12"/>
      <c r="I1749" s="12"/>
      <c r="J1749" s="12"/>
      <c r="K1749" s="13"/>
      <c r="L1749" s="9"/>
      <c r="M1749" s="9"/>
      <c r="N1749" s="9"/>
      <c r="O1749" s="9"/>
      <c r="P1749" s="9"/>
      <c r="Q1749" s="9"/>
      <c r="R1749" s="9"/>
      <c r="S1749" s="9"/>
    </row>
    <row r="1750" spans="1:19" s="11" customFormat="1" x14ac:dyDescent="0.25">
      <c r="A1750" s="9"/>
      <c r="B1750" s="10"/>
      <c r="D1750" s="12"/>
      <c r="F1750" s="12"/>
      <c r="H1750" s="12"/>
      <c r="I1750" s="12"/>
      <c r="K1750" s="13"/>
      <c r="L1750" s="9"/>
      <c r="M1750" s="9"/>
      <c r="N1750" s="9"/>
      <c r="O1750" s="9"/>
      <c r="P1750" s="9"/>
      <c r="Q1750" s="9"/>
      <c r="R1750" s="9"/>
      <c r="S1750" s="9"/>
    </row>
    <row r="1751" spans="1:19" s="11" customFormat="1" x14ac:dyDescent="0.25">
      <c r="A1751" s="9"/>
      <c r="B1751" s="10"/>
      <c r="E1751" s="12"/>
      <c r="F1751" s="12"/>
      <c r="H1751" s="12"/>
      <c r="I1751" s="12"/>
      <c r="J1751" s="12"/>
      <c r="K1751" s="13"/>
      <c r="L1751" s="9"/>
      <c r="M1751" s="9"/>
      <c r="N1751" s="9"/>
      <c r="O1751" s="9"/>
      <c r="P1751" s="9"/>
      <c r="Q1751" s="9"/>
      <c r="R1751" s="9"/>
      <c r="S1751" s="9"/>
    </row>
    <row r="1753" spans="1:19" s="11" customFormat="1" x14ac:dyDescent="0.25">
      <c r="A1753" s="9"/>
      <c r="B1753" s="10"/>
      <c r="D1753" s="12"/>
      <c r="F1753" s="12"/>
      <c r="H1753" s="12"/>
      <c r="I1753" s="12"/>
      <c r="K1753" s="13"/>
      <c r="L1753" s="9"/>
      <c r="M1753" s="9"/>
      <c r="N1753" s="9"/>
      <c r="O1753" s="9"/>
      <c r="P1753" s="9"/>
      <c r="Q1753" s="9"/>
      <c r="R1753" s="9"/>
      <c r="S1753" s="9"/>
    </row>
    <row r="1754" spans="1:19" s="11" customFormat="1" x14ac:dyDescent="0.25">
      <c r="A1754" s="9"/>
      <c r="B1754" s="10"/>
      <c r="F1754" s="12"/>
      <c r="H1754" s="12"/>
      <c r="I1754" s="12"/>
      <c r="K1754" s="13"/>
      <c r="L1754" s="9"/>
      <c r="M1754" s="9"/>
      <c r="N1754" s="9"/>
      <c r="O1754" s="9"/>
      <c r="P1754" s="9"/>
      <c r="Q1754" s="9"/>
      <c r="R1754" s="9"/>
      <c r="S1754" s="9"/>
    </row>
    <row r="1755" spans="1:19" s="11" customFormat="1" x14ac:dyDescent="0.25">
      <c r="A1755" s="9"/>
      <c r="B1755" s="10"/>
      <c r="F1755" s="12"/>
      <c r="H1755" s="12"/>
      <c r="I1755" s="12"/>
      <c r="K1755" s="13"/>
      <c r="L1755" s="9"/>
      <c r="M1755" s="9"/>
      <c r="N1755" s="9"/>
      <c r="O1755" s="9"/>
      <c r="P1755" s="9"/>
      <c r="Q1755" s="9"/>
      <c r="R1755" s="9"/>
      <c r="S1755" s="9"/>
    </row>
    <row r="1756" spans="1:19" s="11" customFormat="1" x14ac:dyDescent="0.25">
      <c r="A1756" s="9"/>
      <c r="B1756" s="10"/>
      <c r="F1756" s="12"/>
      <c r="H1756" s="12"/>
      <c r="I1756" s="12"/>
      <c r="K1756" s="13"/>
      <c r="L1756" s="9"/>
      <c r="M1756" s="9"/>
      <c r="N1756" s="9"/>
      <c r="O1756" s="9"/>
      <c r="P1756" s="9"/>
      <c r="Q1756" s="9"/>
      <c r="R1756" s="9"/>
      <c r="S1756" s="9"/>
    </row>
    <row r="1757" spans="1:19" s="11" customFormat="1" x14ac:dyDescent="0.25">
      <c r="A1757" s="9"/>
      <c r="B1757" s="10"/>
      <c r="F1757" s="12"/>
      <c r="H1757" s="12"/>
      <c r="I1757" s="12"/>
      <c r="K1757" s="13"/>
      <c r="L1757" s="9"/>
      <c r="M1757" s="9"/>
      <c r="N1757" s="9"/>
      <c r="O1757" s="9"/>
      <c r="P1757" s="9"/>
      <c r="Q1757" s="9"/>
      <c r="R1757" s="9"/>
      <c r="S1757" s="9"/>
    </row>
    <row r="1758" spans="1:19" s="11" customFormat="1" x14ac:dyDescent="0.25">
      <c r="A1758" s="9"/>
      <c r="B1758" s="10"/>
      <c r="F1758" s="12"/>
      <c r="H1758" s="12"/>
      <c r="I1758" s="12"/>
      <c r="K1758" s="13"/>
      <c r="L1758" s="9"/>
      <c r="M1758" s="9"/>
      <c r="N1758" s="9"/>
      <c r="O1758" s="9"/>
      <c r="P1758" s="9"/>
      <c r="Q1758" s="9"/>
      <c r="R1758" s="9"/>
      <c r="S1758" s="9"/>
    </row>
    <row r="1759" spans="1:19" s="11" customFormat="1" x14ac:dyDescent="0.25">
      <c r="A1759" s="9"/>
      <c r="B1759" s="10"/>
      <c r="E1759" s="12"/>
      <c r="F1759" s="12"/>
      <c r="H1759" s="12"/>
      <c r="I1759" s="12"/>
      <c r="J1759" s="12"/>
      <c r="K1759" s="13"/>
      <c r="L1759" s="9"/>
      <c r="M1759" s="9"/>
      <c r="N1759" s="9"/>
      <c r="O1759" s="9"/>
      <c r="P1759" s="9"/>
      <c r="Q1759" s="9"/>
      <c r="R1759" s="9"/>
      <c r="S1759" s="9"/>
    </row>
    <row r="1760" spans="1:19" s="11" customFormat="1" x14ac:dyDescent="0.25">
      <c r="A1760" s="9"/>
      <c r="B1760" s="10"/>
      <c r="D1760" s="12"/>
      <c r="F1760" s="12"/>
      <c r="H1760" s="12"/>
      <c r="I1760" s="12"/>
      <c r="K1760" s="13"/>
      <c r="L1760" s="9"/>
      <c r="M1760" s="9"/>
      <c r="N1760" s="9"/>
      <c r="O1760" s="9"/>
      <c r="P1760" s="9"/>
      <c r="Q1760" s="9"/>
      <c r="R1760" s="9"/>
      <c r="S1760" s="9"/>
    </row>
    <row r="1761" spans="1:19" s="11" customFormat="1" x14ac:dyDescent="0.25">
      <c r="A1761" s="9"/>
      <c r="B1761" s="10"/>
      <c r="E1761" s="12"/>
      <c r="F1761" s="12"/>
      <c r="H1761" s="12"/>
      <c r="I1761" s="12"/>
      <c r="J1761" s="12"/>
      <c r="K1761" s="13"/>
      <c r="L1761" s="9"/>
      <c r="M1761" s="9"/>
      <c r="N1761" s="9"/>
      <c r="O1761" s="9"/>
      <c r="P1761" s="9"/>
      <c r="Q1761" s="9"/>
      <c r="R1761" s="9"/>
      <c r="S1761" s="9"/>
    </row>
    <row r="1762" spans="1:19" s="11" customFormat="1" x14ac:dyDescent="0.25">
      <c r="A1762" s="9"/>
      <c r="B1762" s="10"/>
      <c r="D1762" s="12"/>
      <c r="F1762" s="12"/>
      <c r="H1762" s="12"/>
      <c r="I1762" s="12"/>
      <c r="K1762" s="13"/>
      <c r="L1762" s="9"/>
      <c r="M1762" s="9"/>
      <c r="N1762" s="9"/>
      <c r="O1762" s="9"/>
      <c r="P1762" s="9"/>
      <c r="Q1762" s="9"/>
      <c r="R1762" s="9"/>
      <c r="S1762" s="9"/>
    </row>
    <row r="1763" spans="1:19" s="11" customFormat="1" x14ac:dyDescent="0.25">
      <c r="A1763" s="9"/>
      <c r="B1763" s="10"/>
      <c r="F1763" s="12"/>
      <c r="H1763" s="12"/>
      <c r="I1763" s="12"/>
      <c r="K1763" s="13"/>
      <c r="L1763" s="9"/>
      <c r="M1763" s="9"/>
      <c r="N1763" s="9"/>
      <c r="O1763" s="9"/>
      <c r="P1763" s="9"/>
      <c r="Q1763" s="9"/>
      <c r="R1763" s="9"/>
      <c r="S1763" s="9"/>
    </row>
    <row r="1764" spans="1:19" s="11" customFormat="1" x14ac:dyDescent="0.25">
      <c r="A1764" s="9"/>
      <c r="B1764" s="10"/>
      <c r="E1764" s="12"/>
      <c r="F1764" s="12"/>
      <c r="H1764" s="12"/>
      <c r="I1764" s="12"/>
      <c r="J1764" s="12"/>
      <c r="K1764" s="13"/>
      <c r="L1764" s="9"/>
      <c r="M1764" s="9"/>
      <c r="N1764" s="9"/>
      <c r="O1764" s="9"/>
      <c r="P1764" s="9"/>
      <c r="Q1764" s="9"/>
      <c r="R1764" s="9"/>
      <c r="S1764" s="9"/>
    </row>
    <row r="1765" spans="1:19" s="11" customFormat="1" x14ac:dyDescent="0.25">
      <c r="A1765" s="9"/>
      <c r="B1765" s="10"/>
      <c r="D1765" s="12"/>
      <c r="F1765" s="12"/>
      <c r="H1765" s="12"/>
      <c r="I1765" s="12"/>
      <c r="K1765" s="13"/>
      <c r="L1765" s="9"/>
      <c r="M1765" s="9"/>
      <c r="N1765" s="9"/>
      <c r="O1765" s="9"/>
      <c r="P1765" s="9"/>
      <c r="Q1765" s="9"/>
      <c r="R1765" s="9"/>
      <c r="S1765" s="9"/>
    </row>
    <row r="1766" spans="1:19" s="11" customFormat="1" x14ac:dyDescent="0.25">
      <c r="A1766" s="9"/>
      <c r="B1766" s="10"/>
      <c r="E1766" s="12"/>
      <c r="F1766" s="12"/>
      <c r="H1766" s="12"/>
      <c r="I1766" s="12"/>
      <c r="J1766" s="12"/>
      <c r="K1766" s="13"/>
      <c r="L1766" s="9"/>
      <c r="M1766" s="9"/>
      <c r="N1766" s="9"/>
      <c r="O1766" s="9"/>
      <c r="P1766" s="9"/>
      <c r="Q1766" s="9"/>
      <c r="R1766" s="9"/>
      <c r="S1766" s="9"/>
    </row>
    <row r="1768" spans="1:19" s="11" customFormat="1" x14ac:dyDescent="0.25">
      <c r="A1768" s="9"/>
      <c r="B1768" s="10"/>
      <c r="D1768" s="12"/>
      <c r="E1768" s="12"/>
      <c r="F1768" s="12"/>
      <c r="H1768" s="12"/>
      <c r="I1768" s="12"/>
      <c r="J1768" s="12"/>
      <c r="K1768" s="13"/>
      <c r="L1768" s="9"/>
      <c r="M1768" s="9"/>
      <c r="N1768" s="9"/>
      <c r="O1768" s="9"/>
      <c r="P1768" s="9"/>
      <c r="Q1768" s="9"/>
      <c r="R1768" s="9"/>
      <c r="S1768" s="9"/>
    </row>
    <row r="1771" spans="1:19" s="11" customFormat="1" x14ac:dyDescent="0.25">
      <c r="A1771" s="9"/>
      <c r="B1771" s="10"/>
      <c r="D1771" s="12"/>
      <c r="F1771" s="12"/>
      <c r="H1771" s="12"/>
      <c r="I1771" s="12"/>
      <c r="K1771" s="13"/>
      <c r="L1771" s="9"/>
      <c r="M1771" s="9"/>
      <c r="N1771" s="9"/>
      <c r="O1771" s="9"/>
      <c r="P1771" s="9"/>
      <c r="Q1771" s="9"/>
      <c r="R1771" s="9"/>
      <c r="S1771" s="9"/>
    </row>
    <row r="1772" spans="1:19" s="11" customFormat="1" x14ac:dyDescent="0.25">
      <c r="A1772" s="9"/>
      <c r="B1772" s="10"/>
      <c r="E1772" s="12"/>
      <c r="F1772" s="12"/>
      <c r="H1772" s="12"/>
      <c r="I1772" s="12"/>
      <c r="J1772" s="12"/>
      <c r="K1772" s="13"/>
      <c r="L1772" s="9"/>
      <c r="M1772" s="9"/>
      <c r="N1772" s="9"/>
      <c r="O1772" s="9"/>
      <c r="P1772" s="9"/>
      <c r="Q1772" s="9"/>
      <c r="R1772" s="9"/>
      <c r="S1772" s="9"/>
    </row>
    <row r="1774" spans="1:19" s="11" customFormat="1" x14ac:dyDescent="0.25">
      <c r="A1774" s="9"/>
      <c r="B1774" s="10"/>
      <c r="D1774" s="12"/>
      <c r="E1774" s="12"/>
      <c r="F1774" s="12"/>
      <c r="H1774" s="12"/>
      <c r="I1774" s="12"/>
      <c r="J1774" s="12"/>
      <c r="K1774" s="13"/>
      <c r="L1774" s="9"/>
      <c r="M1774" s="9"/>
      <c r="N1774" s="9"/>
      <c r="O1774" s="9"/>
      <c r="P1774" s="9"/>
      <c r="Q1774" s="9"/>
      <c r="R1774" s="9"/>
      <c r="S1774" s="9"/>
    </row>
    <row r="1775" spans="1:19" s="11" customFormat="1" x14ac:dyDescent="0.25">
      <c r="A1775" s="9"/>
      <c r="B1775" s="10"/>
      <c r="D1775" s="12"/>
      <c r="F1775" s="12"/>
      <c r="H1775" s="12"/>
      <c r="I1775" s="12"/>
      <c r="K1775" s="13"/>
      <c r="L1775" s="9"/>
      <c r="M1775" s="9"/>
      <c r="N1775" s="9"/>
      <c r="O1775" s="9"/>
      <c r="P1775" s="9"/>
      <c r="Q1775" s="9"/>
      <c r="R1775" s="9"/>
      <c r="S1775" s="9"/>
    </row>
    <row r="1776" spans="1:19" s="11" customFormat="1" x14ac:dyDescent="0.25">
      <c r="A1776" s="9"/>
      <c r="B1776" s="10"/>
      <c r="E1776" s="12"/>
      <c r="F1776" s="12"/>
      <c r="H1776" s="12"/>
      <c r="I1776" s="12"/>
      <c r="J1776" s="12"/>
      <c r="K1776" s="13"/>
      <c r="L1776" s="9"/>
      <c r="M1776" s="9"/>
      <c r="N1776" s="9"/>
      <c r="O1776" s="9"/>
      <c r="P1776" s="9"/>
      <c r="Q1776" s="9"/>
      <c r="R1776" s="9"/>
      <c r="S1776" s="9"/>
    </row>
    <row r="1779" spans="1:19" s="11" customFormat="1" x14ac:dyDescent="0.25">
      <c r="A1779" s="9"/>
      <c r="B1779" s="10"/>
      <c r="D1779" s="12"/>
      <c r="E1779" s="12"/>
      <c r="F1779" s="12"/>
      <c r="H1779" s="12"/>
      <c r="I1779" s="12"/>
      <c r="J1779" s="12"/>
      <c r="K1779" s="13"/>
      <c r="L1779" s="9"/>
      <c r="M1779" s="9"/>
      <c r="N1779" s="9"/>
      <c r="O1779" s="9"/>
      <c r="P1779" s="9"/>
      <c r="Q1779" s="9"/>
      <c r="R1779" s="9"/>
      <c r="S1779" s="9"/>
    </row>
    <row r="1780" spans="1:19" s="11" customFormat="1" x14ac:dyDescent="0.25">
      <c r="A1780" s="9"/>
      <c r="B1780" s="10"/>
      <c r="D1780" s="12"/>
      <c r="E1780" s="12"/>
      <c r="F1780" s="12"/>
      <c r="H1780" s="12"/>
      <c r="I1780" s="12"/>
      <c r="J1780" s="12"/>
      <c r="K1780" s="13"/>
      <c r="L1780" s="9"/>
      <c r="M1780" s="9"/>
      <c r="N1780" s="9"/>
      <c r="O1780" s="9"/>
      <c r="P1780" s="9"/>
      <c r="Q1780" s="9"/>
      <c r="R1780" s="9"/>
      <c r="S1780" s="9"/>
    </row>
    <row r="1781" spans="1:19" s="11" customFormat="1" x14ac:dyDescent="0.25">
      <c r="A1781" s="9"/>
      <c r="B1781" s="10"/>
      <c r="D1781" s="12"/>
      <c r="E1781" s="12"/>
      <c r="F1781" s="12"/>
      <c r="H1781" s="12"/>
      <c r="I1781" s="12"/>
      <c r="J1781" s="12"/>
      <c r="K1781" s="13"/>
      <c r="L1781" s="9"/>
      <c r="M1781" s="9"/>
      <c r="N1781" s="9"/>
      <c r="O1781" s="9"/>
      <c r="P1781" s="9"/>
      <c r="Q1781" s="9"/>
      <c r="R1781" s="9"/>
      <c r="S1781" s="9"/>
    </row>
    <row r="1782" spans="1:19" s="11" customFormat="1" x14ac:dyDescent="0.25">
      <c r="A1782" s="9"/>
      <c r="B1782" s="10"/>
      <c r="D1782" s="12"/>
      <c r="F1782" s="12"/>
      <c r="H1782" s="12"/>
      <c r="I1782" s="12"/>
      <c r="K1782" s="13"/>
      <c r="L1782" s="9"/>
      <c r="M1782" s="9"/>
      <c r="N1782" s="9"/>
      <c r="O1782" s="9"/>
      <c r="P1782" s="9"/>
      <c r="Q1782" s="9"/>
      <c r="R1782" s="9"/>
      <c r="S1782" s="9"/>
    </row>
    <row r="1783" spans="1:19" s="11" customFormat="1" x14ac:dyDescent="0.25">
      <c r="A1783" s="9"/>
      <c r="B1783" s="10"/>
      <c r="F1783" s="12"/>
      <c r="H1783" s="12"/>
      <c r="I1783" s="12"/>
      <c r="K1783" s="13"/>
      <c r="L1783" s="9"/>
      <c r="M1783" s="9"/>
      <c r="N1783" s="9"/>
      <c r="O1783" s="9"/>
      <c r="P1783" s="9"/>
      <c r="Q1783" s="9"/>
      <c r="R1783" s="9"/>
      <c r="S1783" s="9"/>
    </row>
    <row r="1784" spans="1:19" s="11" customFormat="1" x14ac:dyDescent="0.25">
      <c r="A1784" s="9"/>
      <c r="B1784" s="10"/>
      <c r="E1784" s="12"/>
      <c r="F1784" s="12"/>
      <c r="H1784" s="12"/>
      <c r="I1784" s="12"/>
      <c r="J1784" s="12"/>
      <c r="K1784" s="13"/>
      <c r="L1784" s="9"/>
      <c r="M1784" s="9"/>
      <c r="N1784" s="9"/>
      <c r="O1784" s="9"/>
      <c r="P1784" s="9"/>
      <c r="Q1784" s="9"/>
      <c r="R1784" s="9"/>
      <c r="S1784" s="9"/>
    </row>
    <row r="1786" spans="1:19" s="11" customFormat="1" x14ac:dyDescent="0.25">
      <c r="A1786" s="9"/>
      <c r="B1786" s="10"/>
      <c r="D1786" s="12"/>
      <c r="E1786" s="12"/>
      <c r="F1786" s="12"/>
      <c r="H1786" s="12"/>
      <c r="I1786" s="12"/>
      <c r="J1786" s="12"/>
      <c r="K1786" s="13"/>
      <c r="L1786" s="9"/>
      <c r="M1786" s="9"/>
      <c r="N1786" s="9"/>
      <c r="O1786" s="9"/>
      <c r="P1786" s="9"/>
      <c r="Q1786" s="9"/>
      <c r="R1786" s="9"/>
      <c r="S1786" s="9"/>
    </row>
    <row r="1788" spans="1:19" s="11" customFormat="1" x14ac:dyDescent="0.25">
      <c r="A1788" s="9"/>
      <c r="B1788" s="10"/>
      <c r="D1788" s="12"/>
      <c r="E1788" s="12"/>
      <c r="F1788" s="12"/>
      <c r="H1788" s="12"/>
      <c r="I1788" s="12"/>
      <c r="J1788" s="12"/>
      <c r="K1788" s="13"/>
      <c r="L1788" s="9"/>
      <c r="M1788" s="9"/>
      <c r="N1788" s="9"/>
      <c r="O1788" s="9"/>
      <c r="P1788" s="9"/>
      <c r="Q1788" s="9"/>
      <c r="R1788" s="9"/>
      <c r="S1788" s="9"/>
    </row>
    <row r="1789" spans="1:19" s="11" customFormat="1" x14ac:dyDescent="0.25">
      <c r="A1789" s="9"/>
      <c r="B1789" s="10"/>
      <c r="D1789" s="12"/>
      <c r="E1789" s="12"/>
      <c r="F1789" s="12"/>
      <c r="H1789" s="12"/>
      <c r="I1789" s="12"/>
      <c r="J1789" s="12"/>
      <c r="K1789" s="13"/>
      <c r="L1789" s="9"/>
      <c r="M1789" s="9"/>
      <c r="N1789" s="9"/>
      <c r="O1789" s="9"/>
      <c r="P1789" s="9"/>
      <c r="Q1789" s="9"/>
      <c r="R1789" s="9"/>
      <c r="S1789" s="9"/>
    </row>
    <row r="1790" spans="1:19" s="11" customFormat="1" x14ac:dyDescent="0.25">
      <c r="A1790" s="9"/>
      <c r="B1790" s="10"/>
      <c r="D1790" s="12"/>
      <c r="F1790" s="12"/>
      <c r="H1790" s="12"/>
      <c r="I1790" s="12"/>
      <c r="K1790" s="13"/>
      <c r="L1790" s="9"/>
      <c r="M1790" s="9"/>
      <c r="N1790" s="9"/>
      <c r="O1790" s="9"/>
      <c r="P1790" s="9"/>
      <c r="Q1790" s="9"/>
      <c r="R1790" s="9"/>
      <c r="S1790" s="9"/>
    </row>
    <row r="1791" spans="1:19" s="11" customFormat="1" x14ac:dyDescent="0.25">
      <c r="A1791" s="9"/>
      <c r="B1791" s="10"/>
      <c r="E1791" s="12"/>
      <c r="F1791" s="12"/>
      <c r="H1791" s="12"/>
      <c r="I1791" s="12"/>
      <c r="J1791" s="12"/>
      <c r="K1791" s="13"/>
      <c r="L1791" s="9"/>
      <c r="M1791" s="9"/>
      <c r="N1791" s="9"/>
      <c r="O1791" s="9"/>
      <c r="P1791" s="9"/>
      <c r="Q1791" s="9"/>
      <c r="R1791" s="9"/>
      <c r="S1791" s="9"/>
    </row>
    <row r="1792" spans="1:19" s="11" customFormat="1" x14ac:dyDescent="0.25">
      <c r="A1792" s="9"/>
      <c r="B1792" s="10"/>
      <c r="D1792" s="12"/>
      <c r="F1792" s="12"/>
      <c r="H1792" s="12"/>
      <c r="I1792" s="12"/>
      <c r="K1792" s="13"/>
      <c r="L1792" s="9"/>
      <c r="M1792" s="9"/>
      <c r="N1792" s="9"/>
      <c r="O1792" s="9"/>
      <c r="P1792" s="9"/>
      <c r="Q1792" s="9"/>
      <c r="R1792" s="9"/>
      <c r="S1792" s="9"/>
    </row>
    <row r="1793" spans="1:19" s="11" customFormat="1" x14ac:dyDescent="0.25">
      <c r="A1793" s="9"/>
      <c r="B1793" s="10"/>
      <c r="E1793" s="12"/>
      <c r="F1793" s="12"/>
      <c r="H1793" s="12"/>
      <c r="I1793" s="12"/>
      <c r="J1793" s="12"/>
      <c r="K1793" s="13"/>
      <c r="L1793" s="9"/>
      <c r="M1793" s="9"/>
      <c r="N1793" s="9"/>
      <c r="O1793" s="9"/>
      <c r="P1793" s="9"/>
      <c r="Q1793" s="9"/>
      <c r="R1793" s="9"/>
      <c r="S1793" s="9"/>
    </row>
    <row r="1794" spans="1:19" s="11" customFormat="1" x14ac:dyDescent="0.25">
      <c r="A1794" s="9"/>
      <c r="B1794" s="10"/>
      <c r="D1794" s="12"/>
      <c r="F1794" s="12"/>
      <c r="H1794" s="12"/>
      <c r="I1794" s="12"/>
      <c r="K1794" s="13"/>
      <c r="L1794" s="9"/>
      <c r="M1794" s="9"/>
      <c r="N1794" s="9"/>
      <c r="O1794" s="9"/>
      <c r="P1794" s="9"/>
      <c r="Q1794" s="9"/>
      <c r="R1794" s="9"/>
      <c r="S1794" s="9"/>
    </row>
    <row r="1795" spans="1:19" s="11" customFormat="1" x14ac:dyDescent="0.25">
      <c r="A1795" s="9"/>
      <c r="B1795" s="10"/>
      <c r="F1795" s="12"/>
      <c r="H1795" s="12"/>
      <c r="I1795" s="12"/>
      <c r="K1795" s="13"/>
      <c r="L1795" s="9"/>
      <c r="M1795" s="9"/>
      <c r="N1795" s="9"/>
      <c r="O1795" s="9"/>
      <c r="P1795" s="9"/>
      <c r="Q1795" s="9"/>
      <c r="R1795" s="9"/>
      <c r="S1795" s="9"/>
    </row>
    <row r="1796" spans="1:19" s="11" customFormat="1" x14ac:dyDescent="0.25">
      <c r="A1796" s="9"/>
      <c r="B1796" s="10"/>
      <c r="E1796" s="12"/>
      <c r="F1796" s="12"/>
      <c r="H1796" s="12"/>
      <c r="I1796" s="12"/>
      <c r="J1796" s="12"/>
      <c r="K1796" s="13"/>
      <c r="L1796" s="9"/>
      <c r="M1796" s="9"/>
      <c r="N1796" s="9"/>
      <c r="O1796" s="9"/>
      <c r="P1796" s="9"/>
      <c r="Q1796" s="9"/>
      <c r="R1796" s="9"/>
      <c r="S1796" s="9"/>
    </row>
    <row r="1797" spans="1:19" s="11" customFormat="1" x14ac:dyDescent="0.25">
      <c r="A1797" s="9"/>
      <c r="B1797" s="10"/>
      <c r="D1797" s="12"/>
      <c r="E1797" s="12"/>
      <c r="F1797" s="12"/>
      <c r="H1797" s="12"/>
      <c r="I1797" s="12"/>
      <c r="J1797" s="12"/>
      <c r="K1797" s="13"/>
      <c r="L1797" s="9"/>
      <c r="M1797" s="9"/>
      <c r="N1797" s="9"/>
      <c r="O1797" s="9"/>
      <c r="P1797" s="9"/>
      <c r="Q1797" s="9"/>
      <c r="R1797" s="9"/>
      <c r="S1797" s="9"/>
    </row>
    <row r="1801" spans="1:19" s="11" customFormat="1" x14ac:dyDescent="0.25">
      <c r="A1801" s="9"/>
      <c r="B1801" s="10"/>
      <c r="D1801" s="12"/>
      <c r="F1801" s="12"/>
      <c r="H1801" s="12"/>
      <c r="I1801" s="12"/>
      <c r="K1801" s="13"/>
      <c r="L1801" s="9"/>
      <c r="M1801" s="9"/>
      <c r="N1801" s="9"/>
      <c r="O1801" s="9"/>
      <c r="P1801" s="9"/>
      <c r="Q1801" s="9"/>
      <c r="R1801" s="9"/>
      <c r="S1801" s="9"/>
    </row>
    <row r="1802" spans="1:19" s="11" customFormat="1" x14ac:dyDescent="0.25">
      <c r="A1802" s="9"/>
      <c r="B1802" s="10"/>
      <c r="E1802" s="12"/>
      <c r="F1802" s="12"/>
      <c r="H1802" s="12"/>
      <c r="I1802" s="12"/>
      <c r="J1802" s="12"/>
      <c r="K1802" s="13"/>
      <c r="L1802" s="9"/>
      <c r="M1802" s="9"/>
      <c r="N1802" s="9"/>
      <c r="O1802" s="9"/>
      <c r="P1802" s="9"/>
      <c r="Q1802" s="9"/>
      <c r="R1802" s="9"/>
      <c r="S1802" s="9"/>
    </row>
    <row r="1805" spans="1:19" s="11" customFormat="1" x14ac:dyDescent="0.25">
      <c r="A1805" s="9"/>
      <c r="B1805" s="10"/>
      <c r="D1805" s="12"/>
      <c r="F1805" s="12"/>
      <c r="H1805" s="12"/>
      <c r="I1805" s="12"/>
      <c r="K1805" s="13"/>
      <c r="L1805" s="9"/>
      <c r="M1805" s="9"/>
      <c r="N1805" s="9"/>
      <c r="O1805" s="9"/>
      <c r="P1805" s="9"/>
      <c r="Q1805" s="9"/>
      <c r="R1805" s="9"/>
      <c r="S1805" s="9"/>
    </row>
    <row r="1806" spans="1:19" s="11" customFormat="1" x14ac:dyDescent="0.25">
      <c r="A1806" s="9"/>
      <c r="B1806" s="10"/>
      <c r="E1806" s="12"/>
      <c r="F1806" s="12"/>
      <c r="H1806" s="12"/>
      <c r="I1806" s="12"/>
      <c r="J1806" s="12"/>
      <c r="K1806" s="13"/>
      <c r="L1806" s="9"/>
      <c r="M1806" s="9"/>
      <c r="N1806" s="9"/>
      <c r="O1806" s="9"/>
      <c r="P1806" s="9"/>
      <c r="Q1806" s="9"/>
      <c r="R1806" s="9"/>
      <c r="S1806" s="9"/>
    </row>
    <row r="1808" spans="1:19" s="11" customFormat="1" x14ac:dyDescent="0.25">
      <c r="A1808" s="9"/>
      <c r="B1808" s="10"/>
      <c r="D1808" s="12"/>
      <c r="E1808" s="12"/>
      <c r="F1808" s="12"/>
      <c r="H1808" s="12"/>
      <c r="I1808" s="12"/>
      <c r="J1808" s="12"/>
      <c r="K1808" s="13"/>
      <c r="L1808" s="9"/>
      <c r="M1808" s="9"/>
      <c r="N1808" s="9"/>
      <c r="O1808" s="9"/>
      <c r="P1808" s="9"/>
      <c r="Q1808" s="9"/>
      <c r="R1808" s="9"/>
      <c r="S1808" s="9"/>
    </row>
    <row r="1809" spans="1:19" s="11" customFormat="1" x14ac:dyDescent="0.25">
      <c r="A1809" s="9"/>
      <c r="B1809" s="10"/>
      <c r="D1809" s="12"/>
      <c r="E1809" s="12"/>
      <c r="F1809" s="12"/>
      <c r="H1809" s="12"/>
      <c r="I1809" s="12"/>
      <c r="J1809" s="12"/>
      <c r="K1809" s="13"/>
      <c r="L1809" s="9"/>
      <c r="M1809" s="9"/>
      <c r="N1809" s="9"/>
      <c r="O1809" s="9"/>
      <c r="P1809" s="9"/>
      <c r="Q1809" s="9"/>
      <c r="R1809" s="9"/>
      <c r="S1809" s="9"/>
    </row>
    <row r="1811" spans="1:19" s="11" customFormat="1" x14ac:dyDescent="0.25">
      <c r="A1811" s="9"/>
      <c r="B1811" s="10"/>
      <c r="D1811" s="12"/>
      <c r="F1811" s="12"/>
      <c r="H1811" s="12"/>
      <c r="I1811" s="12"/>
      <c r="K1811" s="13"/>
      <c r="L1811" s="9"/>
      <c r="M1811" s="9"/>
      <c r="N1811" s="9"/>
      <c r="O1811" s="9"/>
      <c r="P1811" s="9"/>
      <c r="Q1811" s="9"/>
      <c r="R1811" s="9"/>
      <c r="S1811" s="9"/>
    </row>
    <row r="1812" spans="1:19" s="11" customFormat="1" x14ac:dyDescent="0.25">
      <c r="A1812" s="9"/>
      <c r="B1812" s="10"/>
      <c r="F1812" s="12"/>
      <c r="H1812" s="12"/>
      <c r="I1812" s="12"/>
      <c r="K1812" s="13"/>
      <c r="L1812" s="9"/>
      <c r="M1812" s="9"/>
      <c r="N1812" s="9"/>
      <c r="O1812" s="9"/>
      <c r="P1812" s="9"/>
      <c r="Q1812" s="9"/>
      <c r="R1812" s="9"/>
      <c r="S1812" s="9"/>
    </row>
    <row r="1813" spans="1:19" s="11" customFormat="1" x14ac:dyDescent="0.25">
      <c r="A1813" s="9"/>
      <c r="B1813" s="10"/>
      <c r="E1813" s="12"/>
      <c r="F1813" s="12"/>
      <c r="H1813" s="12"/>
      <c r="I1813" s="12"/>
      <c r="J1813" s="12"/>
      <c r="K1813" s="13"/>
      <c r="L1813" s="9"/>
      <c r="M1813" s="9"/>
      <c r="N1813" s="9"/>
      <c r="O1813" s="9"/>
      <c r="P1813" s="9"/>
      <c r="Q1813" s="9"/>
      <c r="R1813" s="9"/>
      <c r="S1813" s="9"/>
    </row>
    <row r="1814" spans="1:19" s="11" customFormat="1" x14ac:dyDescent="0.25">
      <c r="A1814" s="9"/>
      <c r="B1814" s="10"/>
      <c r="D1814" s="12"/>
      <c r="F1814" s="12"/>
      <c r="H1814" s="12"/>
      <c r="I1814" s="12"/>
      <c r="K1814" s="13"/>
      <c r="L1814" s="9"/>
      <c r="M1814" s="9"/>
      <c r="N1814" s="9"/>
      <c r="O1814" s="9"/>
      <c r="P1814" s="9"/>
      <c r="Q1814" s="9"/>
      <c r="R1814" s="9"/>
      <c r="S1814" s="9"/>
    </row>
    <row r="1815" spans="1:19" s="11" customFormat="1" x14ac:dyDescent="0.25">
      <c r="A1815" s="9"/>
      <c r="B1815" s="10"/>
      <c r="E1815" s="12"/>
      <c r="F1815" s="12"/>
      <c r="H1815" s="12"/>
      <c r="I1815" s="12"/>
      <c r="J1815" s="12"/>
      <c r="K1815" s="13"/>
      <c r="L1815" s="9"/>
      <c r="M1815" s="9"/>
      <c r="N1815" s="9"/>
      <c r="O1815" s="9"/>
      <c r="P1815" s="9"/>
      <c r="Q1815" s="9"/>
      <c r="R1815" s="9"/>
      <c r="S1815" s="9"/>
    </row>
    <row r="1816" spans="1:19" s="11" customFormat="1" x14ac:dyDescent="0.25">
      <c r="A1816" s="9"/>
      <c r="B1816" s="10"/>
      <c r="D1816" s="12"/>
      <c r="F1816" s="12"/>
      <c r="H1816" s="12"/>
      <c r="I1816" s="12"/>
      <c r="K1816" s="13"/>
      <c r="L1816" s="9"/>
      <c r="M1816" s="9"/>
      <c r="N1816" s="9"/>
      <c r="O1816" s="9"/>
      <c r="P1816" s="9"/>
      <c r="Q1816" s="9"/>
      <c r="R1816" s="9"/>
      <c r="S1816" s="9"/>
    </row>
    <row r="1817" spans="1:19" s="11" customFormat="1" x14ac:dyDescent="0.25">
      <c r="A1817" s="9"/>
      <c r="B1817" s="10"/>
      <c r="E1817" s="12"/>
      <c r="F1817" s="12"/>
      <c r="H1817" s="12"/>
      <c r="I1817" s="12"/>
      <c r="J1817" s="12"/>
      <c r="K1817" s="13"/>
      <c r="L1817" s="9"/>
      <c r="M1817" s="9"/>
      <c r="N1817" s="9"/>
      <c r="O1817" s="9"/>
      <c r="P1817" s="9"/>
      <c r="Q1817" s="9"/>
      <c r="R1817" s="9"/>
      <c r="S1817" s="9"/>
    </row>
    <row r="1818" spans="1:19" s="11" customFormat="1" x14ac:dyDescent="0.25">
      <c r="A1818" s="9"/>
      <c r="B1818" s="10"/>
      <c r="D1818" s="12"/>
      <c r="F1818" s="12"/>
      <c r="H1818" s="12"/>
      <c r="I1818" s="12"/>
      <c r="K1818" s="13"/>
      <c r="L1818" s="9"/>
      <c r="M1818" s="9"/>
      <c r="N1818" s="9"/>
      <c r="O1818" s="9"/>
      <c r="P1818" s="9"/>
      <c r="Q1818" s="9"/>
      <c r="R1818" s="9"/>
      <c r="S1818" s="9"/>
    </row>
    <row r="1819" spans="1:19" s="11" customFormat="1" x14ac:dyDescent="0.25">
      <c r="A1819" s="9"/>
      <c r="B1819" s="10"/>
      <c r="F1819" s="12"/>
      <c r="H1819" s="12"/>
      <c r="I1819" s="12"/>
      <c r="K1819" s="13"/>
      <c r="L1819" s="9"/>
      <c r="M1819" s="9"/>
      <c r="N1819" s="9"/>
      <c r="O1819" s="9"/>
      <c r="P1819" s="9"/>
      <c r="Q1819" s="9"/>
      <c r="R1819" s="9"/>
      <c r="S1819" s="9"/>
    </row>
    <row r="1820" spans="1:19" s="11" customFormat="1" x14ac:dyDescent="0.25">
      <c r="A1820" s="9"/>
      <c r="B1820" s="10"/>
      <c r="E1820" s="12"/>
      <c r="F1820" s="12"/>
      <c r="H1820" s="12"/>
      <c r="I1820" s="12"/>
      <c r="J1820" s="12"/>
      <c r="K1820" s="13"/>
      <c r="L1820" s="9"/>
      <c r="M1820" s="9"/>
      <c r="N1820" s="9"/>
      <c r="O1820" s="9"/>
      <c r="P1820" s="9"/>
      <c r="Q1820" s="9"/>
      <c r="R1820" s="9"/>
      <c r="S1820" s="9"/>
    </row>
    <row r="1821" spans="1:19" s="11" customFormat="1" x14ac:dyDescent="0.25">
      <c r="A1821" s="9"/>
      <c r="B1821" s="10"/>
      <c r="D1821" s="12"/>
      <c r="F1821" s="12"/>
      <c r="H1821" s="12"/>
      <c r="I1821" s="12"/>
      <c r="K1821" s="13"/>
      <c r="L1821" s="9"/>
      <c r="M1821" s="9"/>
      <c r="N1821" s="9"/>
      <c r="O1821" s="9"/>
      <c r="P1821" s="9"/>
      <c r="Q1821" s="9"/>
      <c r="R1821" s="9"/>
      <c r="S1821" s="9"/>
    </row>
    <row r="1822" spans="1:19" s="11" customFormat="1" x14ac:dyDescent="0.25">
      <c r="A1822" s="9"/>
      <c r="B1822" s="10"/>
      <c r="F1822" s="12"/>
      <c r="H1822" s="12"/>
      <c r="I1822" s="12"/>
      <c r="K1822" s="13"/>
      <c r="L1822" s="9"/>
      <c r="M1822" s="9"/>
      <c r="N1822" s="9"/>
      <c r="O1822" s="9"/>
      <c r="P1822" s="9"/>
      <c r="Q1822" s="9"/>
      <c r="R1822" s="9"/>
      <c r="S1822" s="9"/>
    </row>
    <row r="1823" spans="1:19" s="11" customFormat="1" x14ac:dyDescent="0.25">
      <c r="A1823" s="9"/>
      <c r="B1823" s="10"/>
      <c r="F1823" s="12"/>
      <c r="H1823" s="12"/>
      <c r="I1823" s="12"/>
      <c r="K1823" s="13"/>
      <c r="L1823" s="9"/>
      <c r="M1823" s="9"/>
      <c r="N1823" s="9"/>
      <c r="O1823" s="9"/>
      <c r="P1823" s="9"/>
      <c r="Q1823" s="9"/>
      <c r="R1823" s="9"/>
      <c r="S1823" s="9"/>
    </row>
    <row r="1824" spans="1:19" s="11" customFormat="1" x14ac:dyDescent="0.25">
      <c r="A1824" s="9"/>
      <c r="B1824" s="10"/>
      <c r="F1824" s="12"/>
      <c r="H1824" s="12"/>
      <c r="I1824" s="12"/>
      <c r="K1824" s="13"/>
      <c r="L1824" s="9"/>
      <c r="M1824" s="9"/>
      <c r="N1824" s="9"/>
      <c r="O1824" s="9"/>
      <c r="P1824" s="9"/>
      <c r="Q1824" s="9"/>
      <c r="R1824" s="9"/>
      <c r="S1824" s="9"/>
    </row>
    <row r="1825" spans="1:19" s="11" customFormat="1" x14ac:dyDescent="0.25">
      <c r="A1825" s="9"/>
      <c r="B1825" s="10"/>
      <c r="E1825" s="12"/>
      <c r="F1825" s="12"/>
      <c r="H1825" s="12"/>
      <c r="I1825" s="12"/>
      <c r="J1825" s="12"/>
      <c r="K1825" s="13"/>
      <c r="L1825" s="9"/>
      <c r="M1825" s="9"/>
      <c r="N1825" s="9"/>
      <c r="O1825" s="9"/>
      <c r="P1825" s="9"/>
      <c r="Q1825" s="9"/>
      <c r="R1825" s="9"/>
      <c r="S1825" s="9"/>
    </row>
    <row r="1827" spans="1:19" s="11" customFormat="1" x14ac:dyDescent="0.25">
      <c r="A1827" s="9"/>
      <c r="B1827" s="10"/>
      <c r="D1827" s="12"/>
      <c r="E1827" s="12"/>
      <c r="F1827" s="12"/>
      <c r="H1827" s="12"/>
      <c r="I1827" s="12"/>
      <c r="J1827" s="12"/>
      <c r="K1827" s="13"/>
      <c r="L1827" s="9"/>
      <c r="M1827" s="9"/>
      <c r="N1827" s="9"/>
      <c r="O1827" s="9"/>
      <c r="P1827" s="9"/>
      <c r="Q1827" s="9"/>
      <c r="R1827" s="9"/>
      <c r="S1827" s="9"/>
    </row>
    <row r="1829" spans="1:19" s="11" customFormat="1" x14ac:dyDescent="0.25">
      <c r="A1829" s="9"/>
      <c r="B1829" s="10"/>
      <c r="D1829" s="12"/>
      <c r="F1829" s="12"/>
      <c r="H1829" s="12"/>
      <c r="I1829" s="12"/>
      <c r="K1829" s="13"/>
      <c r="L1829" s="9"/>
      <c r="M1829" s="9"/>
      <c r="N1829" s="9"/>
      <c r="O1829" s="9"/>
      <c r="P1829" s="9"/>
      <c r="Q1829" s="9"/>
      <c r="R1829" s="9"/>
      <c r="S1829" s="9"/>
    </row>
    <row r="1830" spans="1:19" s="11" customFormat="1" x14ac:dyDescent="0.25">
      <c r="A1830" s="9"/>
      <c r="B1830" s="10"/>
      <c r="E1830" s="12"/>
      <c r="F1830" s="12"/>
      <c r="H1830" s="12"/>
      <c r="I1830" s="12"/>
      <c r="J1830" s="12"/>
      <c r="K1830" s="13"/>
      <c r="L1830" s="9"/>
      <c r="M1830" s="9"/>
      <c r="N1830" s="9"/>
      <c r="O1830" s="9"/>
      <c r="P1830" s="9"/>
      <c r="Q1830" s="9"/>
      <c r="R1830" s="9"/>
      <c r="S1830" s="9"/>
    </row>
    <row r="1831" spans="1:19" s="11" customFormat="1" x14ac:dyDescent="0.25">
      <c r="A1831" s="9"/>
      <c r="B1831" s="10"/>
      <c r="D1831" s="12"/>
      <c r="E1831" s="12"/>
      <c r="F1831" s="12"/>
      <c r="H1831" s="12"/>
      <c r="I1831" s="12"/>
      <c r="J1831" s="12"/>
      <c r="K1831" s="13"/>
      <c r="L1831" s="9"/>
      <c r="M1831" s="9"/>
      <c r="N1831" s="9"/>
      <c r="O1831" s="9"/>
      <c r="P1831" s="9"/>
      <c r="Q1831" s="9"/>
      <c r="R1831" s="9"/>
      <c r="S1831" s="9"/>
    </row>
    <row r="1832" spans="1:19" s="11" customFormat="1" x14ac:dyDescent="0.25">
      <c r="A1832" s="9"/>
      <c r="B1832" s="10"/>
      <c r="D1832" s="12"/>
      <c r="F1832" s="12"/>
      <c r="H1832" s="12"/>
      <c r="I1832" s="12"/>
      <c r="K1832" s="13"/>
      <c r="L1832" s="9"/>
      <c r="M1832" s="9"/>
      <c r="N1832" s="9"/>
      <c r="O1832" s="9"/>
      <c r="P1832" s="9"/>
      <c r="Q1832" s="9"/>
      <c r="R1832" s="9"/>
      <c r="S1832" s="9"/>
    </row>
    <row r="1833" spans="1:19" s="11" customFormat="1" x14ac:dyDescent="0.25">
      <c r="A1833" s="9"/>
      <c r="B1833" s="10"/>
      <c r="E1833" s="12"/>
      <c r="F1833" s="12"/>
      <c r="H1833" s="12"/>
      <c r="I1833" s="12"/>
      <c r="J1833" s="12"/>
      <c r="K1833" s="13"/>
      <c r="L1833" s="9"/>
      <c r="M1833" s="9"/>
      <c r="N1833" s="9"/>
      <c r="O1833" s="9"/>
      <c r="P1833" s="9"/>
      <c r="Q1833" s="9"/>
      <c r="R1833" s="9"/>
      <c r="S1833" s="9"/>
    </row>
    <row r="1834" spans="1:19" s="11" customFormat="1" x14ac:dyDescent="0.25">
      <c r="A1834" s="9"/>
      <c r="B1834" s="10"/>
      <c r="D1834" s="12"/>
      <c r="F1834" s="12"/>
      <c r="H1834" s="12"/>
      <c r="I1834" s="12"/>
      <c r="K1834" s="13"/>
      <c r="L1834" s="9"/>
      <c r="M1834" s="9"/>
      <c r="N1834" s="9"/>
      <c r="O1834" s="9"/>
      <c r="P1834" s="9"/>
      <c r="Q1834" s="9"/>
      <c r="R1834" s="9"/>
      <c r="S1834" s="9"/>
    </row>
    <row r="1835" spans="1:19" s="11" customFormat="1" x14ac:dyDescent="0.25">
      <c r="A1835" s="9"/>
      <c r="B1835" s="10"/>
      <c r="E1835" s="12"/>
      <c r="F1835" s="12"/>
      <c r="H1835" s="12"/>
      <c r="I1835" s="12"/>
      <c r="J1835" s="12"/>
      <c r="K1835" s="13"/>
      <c r="L1835" s="9"/>
      <c r="M1835" s="9"/>
      <c r="N1835" s="9"/>
      <c r="O1835" s="9"/>
      <c r="P1835" s="9"/>
      <c r="Q1835" s="9"/>
      <c r="R1835" s="9"/>
      <c r="S1835" s="9"/>
    </row>
    <row r="1837" spans="1:19" s="11" customFormat="1" x14ac:dyDescent="0.25">
      <c r="A1837" s="9"/>
      <c r="B1837" s="10"/>
      <c r="D1837" s="12"/>
      <c r="E1837" s="12"/>
      <c r="F1837" s="12"/>
      <c r="H1837" s="12"/>
      <c r="I1837" s="12"/>
      <c r="J1837" s="12"/>
      <c r="K1837" s="13"/>
      <c r="L1837" s="9"/>
      <c r="M1837" s="9"/>
      <c r="N1837" s="9"/>
      <c r="O1837" s="9"/>
      <c r="P1837" s="9"/>
      <c r="Q1837" s="9"/>
      <c r="R1837" s="9"/>
      <c r="S1837" s="9"/>
    </row>
    <row r="1838" spans="1:19" s="11" customFormat="1" x14ac:dyDescent="0.25">
      <c r="A1838" s="9"/>
      <c r="B1838" s="10"/>
      <c r="D1838" s="12"/>
      <c r="F1838" s="12"/>
      <c r="H1838" s="12"/>
      <c r="I1838" s="12"/>
      <c r="K1838" s="13"/>
      <c r="L1838" s="9"/>
      <c r="M1838" s="9"/>
      <c r="N1838" s="9"/>
      <c r="O1838" s="9"/>
      <c r="P1838" s="9"/>
      <c r="Q1838" s="9"/>
      <c r="R1838" s="9"/>
      <c r="S1838" s="9"/>
    </row>
    <row r="1839" spans="1:19" s="11" customFormat="1" x14ac:dyDescent="0.25">
      <c r="A1839" s="9"/>
      <c r="B1839" s="10"/>
      <c r="E1839" s="12"/>
      <c r="F1839" s="12"/>
      <c r="H1839" s="12"/>
      <c r="I1839" s="12"/>
      <c r="J1839" s="12"/>
      <c r="K1839" s="13"/>
      <c r="L1839" s="9"/>
      <c r="M1839" s="9"/>
      <c r="N1839" s="9"/>
      <c r="O1839" s="9"/>
      <c r="P1839" s="9"/>
      <c r="Q1839" s="9"/>
      <c r="R1839" s="9"/>
      <c r="S1839" s="9"/>
    </row>
    <row r="1840" spans="1:19" s="11" customFormat="1" x14ac:dyDescent="0.25">
      <c r="A1840" s="9"/>
      <c r="B1840" s="10"/>
      <c r="D1840" s="12"/>
      <c r="E1840" s="12"/>
      <c r="F1840" s="12"/>
      <c r="H1840" s="12"/>
      <c r="I1840" s="12"/>
      <c r="J1840" s="12"/>
      <c r="K1840" s="13"/>
      <c r="L1840" s="9"/>
      <c r="M1840" s="9"/>
      <c r="N1840" s="9"/>
      <c r="O1840" s="9"/>
      <c r="P1840" s="9"/>
      <c r="Q1840" s="9"/>
      <c r="R1840" s="9"/>
      <c r="S1840" s="9"/>
    </row>
    <row r="1842" spans="1:19" s="11" customFormat="1" x14ac:dyDescent="0.25">
      <c r="A1842" s="9"/>
      <c r="B1842" s="10"/>
      <c r="D1842" s="12"/>
      <c r="F1842" s="12"/>
      <c r="H1842" s="12"/>
      <c r="I1842" s="12"/>
      <c r="K1842" s="13"/>
      <c r="L1842" s="9"/>
      <c r="M1842" s="9"/>
      <c r="N1842" s="9"/>
      <c r="O1842" s="9"/>
      <c r="P1842" s="9"/>
      <c r="Q1842" s="9"/>
      <c r="R1842" s="9"/>
      <c r="S1842" s="9"/>
    </row>
    <row r="1843" spans="1:19" s="11" customFormat="1" x14ac:dyDescent="0.25">
      <c r="A1843" s="9"/>
      <c r="B1843" s="10"/>
      <c r="E1843" s="12"/>
      <c r="F1843" s="12"/>
      <c r="H1843" s="12"/>
      <c r="I1843" s="12"/>
      <c r="J1843" s="12"/>
      <c r="K1843" s="13"/>
      <c r="L1843" s="9"/>
      <c r="M1843" s="9"/>
      <c r="N1843" s="9"/>
      <c r="O1843" s="9"/>
      <c r="P1843" s="9"/>
      <c r="Q1843" s="9"/>
      <c r="R1843" s="9"/>
      <c r="S1843" s="9"/>
    </row>
    <row r="1844" spans="1:19" s="11" customFormat="1" x14ac:dyDescent="0.25">
      <c r="A1844" s="9"/>
      <c r="B1844" s="10"/>
      <c r="D1844" s="12"/>
      <c r="E1844" s="12"/>
      <c r="F1844" s="12"/>
      <c r="H1844" s="12"/>
      <c r="I1844" s="12"/>
      <c r="J1844" s="12"/>
      <c r="K1844" s="13"/>
      <c r="L1844" s="9"/>
      <c r="M1844" s="9"/>
      <c r="N1844" s="9"/>
      <c r="O1844" s="9"/>
      <c r="P1844" s="9"/>
      <c r="Q1844" s="9"/>
      <c r="R1844" s="9"/>
      <c r="S1844" s="9"/>
    </row>
    <row r="1845" spans="1:19" s="11" customFormat="1" x14ac:dyDescent="0.25">
      <c r="A1845" s="9"/>
      <c r="B1845" s="10"/>
      <c r="D1845" s="12"/>
      <c r="E1845" s="12"/>
      <c r="F1845" s="12"/>
      <c r="H1845" s="12"/>
      <c r="I1845" s="12"/>
      <c r="J1845" s="12"/>
      <c r="K1845" s="13"/>
      <c r="L1845" s="9"/>
      <c r="M1845" s="9"/>
      <c r="N1845" s="9"/>
      <c r="O1845" s="9"/>
      <c r="P1845" s="9"/>
      <c r="Q1845" s="9"/>
      <c r="R1845" s="9"/>
      <c r="S1845" s="9"/>
    </row>
    <row r="1847" spans="1:19" s="11" customFormat="1" x14ac:dyDescent="0.25">
      <c r="A1847" s="9"/>
      <c r="B1847" s="10"/>
      <c r="D1847" s="12"/>
      <c r="E1847" s="12"/>
      <c r="F1847" s="12"/>
      <c r="H1847" s="12"/>
      <c r="I1847" s="12"/>
      <c r="J1847" s="12"/>
      <c r="K1847" s="13"/>
      <c r="L1847" s="9"/>
      <c r="M1847" s="9"/>
      <c r="N1847" s="9"/>
      <c r="O1847" s="9"/>
      <c r="P1847" s="9"/>
      <c r="Q1847" s="9"/>
      <c r="R1847" s="9"/>
      <c r="S1847" s="9"/>
    </row>
    <row r="1848" spans="1:19" s="11" customFormat="1" x14ac:dyDescent="0.25">
      <c r="A1848" s="9"/>
      <c r="B1848" s="10"/>
      <c r="D1848" s="12"/>
      <c r="F1848" s="12"/>
      <c r="H1848" s="12"/>
      <c r="I1848" s="12"/>
      <c r="K1848" s="13"/>
      <c r="L1848" s="9"/>
      <c r="M1848" s="9"/>
      <c r="N1848" s="9"/>
      <c r="O1848" s="9"/>
      <c r="P1848" s="9"/>
      <c r="Q1848" s="9"/>
      <c r="R1848" s="9"/>
      <c r="S1848" s="9"/>
    </row>
    <row r="1849" spans="1:19" s="11" customFormat="1" x14ac:dyDescent="0.25">
      <c r="A1849" s="9"/>
      <c r="B1849" s="10"/>
      <c r="F1849" s="12"/>
      <c r="H1849" s="12"/>
      <c r="I1849" s="12"/>
      <c r="K1849" s="13"/>
      <c r="L1849" s="9"/>
      <c r="M1849" s="9"/>
      <c r="N1849" s="9"/>
      <c r="O1849" s="9"/>
      <c r="P1849" s="9"/>
      <c r="Q1849" s="9"/>
      <c r="R1849" s="9"/>
      <c r="S1849" s="9"/>
    </row>
    <row r="1850" spans="1:19" s="11" customFormat="1" x14ac:dyDescent="0.25">
      <c r="A1850" s="9"/>
      <c r="B1850" s="10"/>
      <c r="F1850" s="12"/>
      <c r="H1850" s="12"/>
      <c r="I1850" s="12"/>
      <c r="K1850" s="13"/>
      <c r="L1850" s="9"/>
      <c r="M1850" s="9"/>
      <c r="N1850" s="9"/>
      <c r="O1850" s="9"/>
      <c r="P1850" s="9"/>
      <c r="Q1850" s="9"/>
      <c r="R1850" s="9"/>
      <c r="S1850" s="9"/>
    </row>
    <row r="1851" spans="1:19" s="11" customFormat="1" x14ac:dyDescent="0.25">
      <c r="A1851" s="9"/>
      <c r="B1851" s="10"/>
      <c r="E1851" s="12"/>
      <c r="F1851" s="12"/>
      <c r="H1851" s="12"/>
      <c r="I1851" s="12"/>
      <c r="J1851" s="12"/>
      <c r="K1851" s="13"/>
      <c r="L1851" s="9"/>
      <c r="M1851" s="9"/>
      <c r="N1851" s="9"/>
      <c r="O1851" s="9"/>
      <c r="P1851" s="9"/>
      <c r="Q1851" s="9"/>
      <c r="R1851" s="9"/>
      <c r="S1851" s="9"/>
    </row>
    <row r="1855" spans="1:19" s="11" customFormat="1" x14ac:dyDescent="0.25">
      <c r="A1855" s="9"/>
      <c r="B1855" s="10"/>
      <c r="D1855" s="12"/>
      <c r="E1855" s="12"/>
      <c r="F1855" s="12"/>
      <c r="H1855" s="12"/>
      <c r="I1855" s="12"/>
      <c r="J1855" s="12"/>
      <c r="K1855" s="13"/>
      <c r="L1855" s="9"/>
      <c r="M1855" s="9"/>
      <c r="N1855" s="9"/>
      <c r="O1855" s="9"/>
      <c r="P1855" s="9"/>
      <c r="Q1855" s="9"/>
      <c r="R1855" s="9"/>
      <c r="S1855" s="9"/>
    </row>
    <row r="1857" spans="1:19" s="11" customFormat="1" x14ac:dyDescent="0.25">
      <c r="A1857" s="9"/>
      <c r="B1857" s="10"/>
      <c r="D1857" s="12"/>
      <c r="F1857" s="12"/>
      <c r="H1857" s="12"/>
      <c r="I1857" s="12"/>
      <c r="K1857" s="13"/>
      <c r="L1857" s="9"/>
      <c r="M1857" s="9"/>
      <c r="N1857" s="9"/>
      <c r="O1857" s="9"/>
      <c r="P1857" s="9"/>
      <c r="Q1857" s="9"/>
      <c r="R1857" s="9"/>
      <c r="S1857" s="9"/>
    </row>
    <row r="1858" spans="1:19" s="11" customFormat="1" x14ac:dyDescent="0.25">
      <c r="A1858" s="9"/>
      <c r="B1858" s="10"/>
      <c r="F1858" s="12"/>
      <c r="H1858" s="12"/>
      <c r="I1858" s="12"/>
      <c r="K1858" s="13"/>
      <c r="L1858" s="9"/>
      <c r="M1858" s="9"/>
      <c r="N1858" s="9"/>
      <c r="O1858" s="9"/>
      <c r="P1858" s="9"/>
      <c r="Q1858" s="9"/>
      <c r="R1858" s="9"/>
      <c r="S1858" s="9"/>
    </row>
    <row r="1859" spans="1:19" s="11" customFormat="1" x14ac:dyDescent="0.25">
      <c r="A1859" s="9"/>
      <c r="B1859" s="10"/>
      <c r="F1859" s="12"/>
      <c r="H1859" s="12"/>
      <c r="I1859" s="12"/>
      <c r="K1859" s="13"/>
      <c r="L1859" s="9"/>
      <c r="M1859" s="9"/>
      <c r="N1859" s="9"/>
      <c r="O1859" s="9"/>
      <c r="P1859" s="9"/>
      <c r="Q1859" s="9"/>
      <c r="R1859" s="9"/>
      <c r="S1859" s="9"/>
    </row>
    <row r="1860" spans="1:19" s="11" customFormat="1" x14ac:dyDescent="0.25">
      <c r="A1860" s="9"/>
      <c r="B1860" s="10"/>
      <c r="E1860" s="12"/>
      <c r="F1860" s="12"/>
      <c r="H1860" s="12"/>
      <c r="I1860" s="12"/>
      <c r="J1860" s="12"/>
      <c r="K1860" s="13"/>
      <c r="L1860" s="9"/>
      <c r="M1860" s="9"/>
      <c r="N1860" s="9"/>
      <c r="O1860" s="9"/>
      <c r="P1860" s="9"/>
      <c r="Q1860" s="9"/>
      <c r="R1860" s="9"/>
      <c r="S1860" s="9"/>
    </row>
    <row r="1863" spans="1:19" s="11" customFormat="1" x14ac:dyDescent="0.25">
      <c r="A1863" s="9"/>
      <c r="B1863" s="10"/>
      <c r="D1863" s="12"/>
      <c r="F1863" s="12"/>
      <c r="H1863" s="12"/>
      <c r="I1863" s="12"/>
      <c r="K1863" s="13"/>
      <c r="L1863" s="9"/>
      <c r="M1863" s="9"/>
      <c r="N1863" s="9"/>
      <c r="O1863" s="9"/>
      <c r="P1863" s="9"/>
      <c r="Q1863" s="9"/>
      <c r="R1863" s="9"/>
      <c r="S1863" s="9"/>
    </row>
    <row r="1864" spans="1:19" s="11" customFormat="1" x14ac:dyDescent="0.25">
      <c r="A1864" s="9"/>
      <c r="B1864" s="10"/>
      <c r="F1864" s="12"/>
      <c r="H1864" s="12"/>
      <c r="I1864" s="12"/>
      <c r="K1864" s="13"/>
      <c r="L1864" s="9"/>
      <c r="M1864" s="9"/>
      <c r="N1864" s="9"/>
      <c r="O1864" s="9"/>
      <c r="P1864" s="9"/>
      <c r="Q1864" s="9"/>
      <c r="R1864" s="9"/>
      <c r="S1864" s="9"/>
    </row>
    <row r="1865" spans="1:19" s="11" customFormat="1" x14ac:dyDescent="0.25">
      <c r="A1865" s="9"/>
      <c r="B1865" s="10"/>
      <c r="E1865" s="12"/>
      <c r="F1865" s="12"/>
      <c r="H1865" s="12"/>
      <c r="I1865" s="12"/>
      <c r="J1865" s="12"/>
      <c r="K1865" s="13"/>
      <c r="L1865" s="9"/>
      <c r="M1865" s="9"/>
      <c r="N1865" s="9"/>
      <c r="O1865" s="9"/>
      <c r="P1865" s="9"/>
      <c r="Q1865" s="9"/>
      <c r="R1865" s="9"/>
      <c r="S1865" s="9"/>
    </row>
    <row r="1868" spans="1:19" s="11" customFormat="1" x14ac:dyDescent="0.25">
      <c r="A1868" s="9"/>
      <c r="B1868" s="10"/>
      <c r="D1868" s="12"/>
      <c r="E1868" s="12"/>
      <c r="F1868" s="12"/>
      <c r="H1868" s="12"/>
      <c r="I1868" s="12"/>
      <c r="J1868" s="12"/>
      <c r="K1868" s="13"/>
      <c r="L1868" s="9"/>
      <c r="M1868" s="9"/>
      <c r="N1868" s="9"/>
      <c r="O1868" s="9"/>
      <c r="P1868" s="9"/>
      <c r="Q1868" s="9"/>
      <c r="R1868" s="9"/>
      <c r="S1868" s="9"/>
    </row>
    <row r="1869" spans="1:19" s="11" customFormat="1" x14ac:dyDescent="0.25">
      <c r="A1869" s="9"/>
      <c r="B1869" s="10"/>
      <c r="D1869" s="12"/>
      <c r="F1869" s="12"/>
      <c r="H1869" s="12"/>
      <c r="I1869" s="12"/>
      <c r="K1869" s="13"/>
      <c r="L1869" s="9"/>
      <c r="M1869" s="9"/>
      <c r="N1869" s="9"/>
      <c r="O1869" s="9"/>
      <c r="P1869" s="9"/>
      <c r="Q1869" s="9"/>
      <c r="R1869" s="9"/>
      <c r="S1869" s="9"/>
    </row>
    <row r="1870" spans="1:19" s="11" customFormat="1" x14ac:dyDescent="0.25">
      <c r="A1870" s="9"/>
      <c r="B1870" s="10"/>
      <c r="E1870" s="12"/>
      <c r="F1870" s="12"/>
      <c r="H1870" s="12"/>
      <c r="I1870" s="12"/>
      <c r="J1870" s="12"/>
      <c r="K1870" s="13"/>
      <c r="L1870" s="9"/>
      <c r="M1870" s="9"/>
      <c r="N1870" s="9"/>
      <c r="O1870" s="9"/>
      <c r="P1870" s="9"/>
      <c r="Q1870" s="9"/>
      <c r="R1870" s="9"/>
      <c r="S1870" s="9"/>
    </row>
    <row r="1874" spans="1:19" s="11" customFormat="1" x14ac:dyDescent="0.25">
      <c r="A1874" s="9"/>
      <c r="B1874" s="10"/>
      <c r="D1874" s="12"/>
      <c r="E1874" s="12"/>
      <c r="F1874" s="12"/>
      <c r="H1874" s="12"/>
      <c r="I1874" s="12"/>
      <c r="J1874" s="12"/>
      <c r="K1874" s="13"/>
      <c r="L1874" s="9"/>
      <c r="M1874" s="9"/>
      <c r="N1874" s="9"/>
      <c r="O1874" s="9"/>
      <c r="P1874" s="9"/>
      <c r="Q1874" s="9"/>
      <c r="R1874" s="9"/>
      <c r="S1874" s="9"/>
    </row>
    <row r="1875" spans="1:19" s="11" customFormat="1" x14ac:dyDescent="0.25">
      <c r="A1875" s="9"/>
      <c r="B1875" s="10"/>
      <c r="D1875" s="12"/>
      <c r="E1875" s="12"/>
      <c r="F1875" s="12"/>
      <c r="H1875" s="12"/>
      <c r="I1875" s="12"/>
      <c r="J1875" s="12"/>
      <c r="K1875" s="13"/>
      <c r="L1875" s="9"/>
      <c r="M1875" s="9"/>
      <c r="N1875" s="9"/>
      <c r="O1875" s="9"/>
      <c r="P1875" s="9"/>
      <c r="Q1875" s="9"/>
      <c r="R1875" s="9"/>
      <c r="S1875" s="9"/>
    </row>
    <row r="1876" spans="1:19" s="11" customFormat="1" x14ac:dyDescent="0.25">
      <c r="A1876" s="9"/>
      <c r="B1876" s="10"/>
      <c r="D1876" s="12"/>
      <c r="E1876" s="12"/>
      <c r="F1876" s="12"/>
      <c r="H1876" s="12"/>
      <c r="I1876" s="12"/>
      <c r="J1876" s="12"/>
      <c r="K1876" s="13"/>
      <c r="L1876" s="9"/>
      <c r="M1876" s="9"/>
      <c r="N1876" s="9"/>
      <c r="O1876" s="9"/>
      <c r="P1876" s="9"/>
      <c r="Q1876" s="9"/>
      <c r="R1876" s="9"/>
      <c r="S1876" s="9"/>
    </row>
    <row r="1878" spans="1:19" s="11" customFormat="1" x14ac:dyDescent="0.25">
      <c r="A1878" s="9"/>
      <c r="B1878" s="10"/>
      <c r="D1878" s="12"/>
      <c r="F1878" s="12"/>
      <c r="H1878" s="12"/>
      <c r="I1878" s="12"/>
      <c r="K1878" s="13"/>
      <c r="L1878" s="9"/>
      <c r="M1878" s="9"/>
      <c r="N1878" s="9"/>
      <c r="O1878" s="9"/>
      <c r="P1878" s="9"/>
      <c r="Q1878" s="9"/>
      <c r="R1878" s="9"/>
      <c r="S1878" s="9"/>
    </row>
    <row r="1879" spans="1:19" s="11" customFormat="1" x14ac:dyDescent="0.25">
      <c r="A1879" s="9"/>
      <c r="B1879" s="10"/>
      <c r="E1879" s="12"/>
      <c r="F1879" s="12"/>
      <c r="H1879" s="12"/>
      <c r="I1879" s="12"/>
      <c r="J1879" s="12"/>
      <c r="K1879" s="13"/>
      <c r="L1879" s="9"/>
      <c r="M1879" s="9"/>
      <c r="N1879" s="9"/>
      <c r="O1879" s="9"/>
      <c r="P1879" s="9"/>
      <c r="Q1879" s="9"/>
      <c r="R1879" s="9"/>
      <c r="S1879" s="9"/>
    </row>
    <row r="1882" spans="1:19" s="11" customFormat="1" x14ac:dyDescent="0.25">
      <c r="A1882" s="9"/>
      <c r="B1882" s="10"/>
      <c r="D1882" s="12"/>
      <c r="F1882" s="12"/>
      <c r="H1882" s="12"/>
      <c r="I1882" s="12"/>
      <c r="K1882" s="13"/>
      <c r="L1882" s="9"/>
      <c r="M1882" s="9"/>
      <c r="N1882" s="9"/>
      <c r="O1882" s="9"/>
      <c r="P1882" s="9"/>
      <c r="Q1882" s="9"/>
      <c r="R1882" s="9"/>
      <c r="S1882" s="9"/>
    </row>
    <row r="1883" spans="1:19" s="11" customFormat="1" x14ac:dyDescent="0.25">
      <c r="A1883" s="9"/>
      <c r="B1883" s="10"/>
      <c r="E1883" s="12"/>
      <c r="F1883" s="12"/>
      <c r="H1883" s="12"/>
      <c r="I1883" s="12"/>
      <c r="J1883" s="12"/>
      <c r="K1883" s="13"/>
      <c r="L1883" s="9"/>
      <c r="M1883" s="9"/>
      <c r="N1883" s="9"/>
      <c r="O1883" s="9"/>
      <c r="P1883" s="9"/>
      <c r="Q1883" s="9"/>
      <c r="R1883" s="9"/>
      <c r="S1883" s="9"/>
    </row>
    <row r="1884" spans="1:19" s="11" customFormat="1" x14ac:dyDescent="0.25">
      <c r="A1884" s="9"/>
      <c r="B1884" s="10"/>
      <c r="D1884" s="12"/>
      <c r="F1884" s="12"/>
      <c r="H1884" s="12"/>
      <c r="I1884" s="12"/>
      <c r="K1884" s="13"/>
      <c r="L1884" s="9"/>
      <c r="M1884" s="9"/>
      <c r="N1884" s="9"/>
      <c r="O1884" s="9"/>
      <c r="P1884" s="9"/>
      <c r="Q1884" s="9"/>
      <c r="R1884" s="9"/>
      <c r="S1884" s="9"/>
    </row>
    <row r="1885" spans="1:19" s="11" customFormat="1" x14ac:dyDescent="0.25">
      <c r="A1885" s="9"/>
      <c r="B1885" s="10"/>
      <c r="F1885" s="12"/>
      <c r="H1885" s="12"/>
      <c r="I1885" s="12"/>
      <c r="K1885" s="13"/>
      <c r="L1885" s="9"/>
      <c r="M1885" s="9"/>
      <c r="N1885" s="9"/>
      <c r="O1885" s="9"/>
      <c r="P1885" s="9"/>
      <c r="Q1885" s="9"/>
      <c r="R1885" s="9"/>
      <c r="S1885" s="9"/>
    </row>
    <row r="1886" spans="1:19" s="11" customFormat="1" x14ac:dyDescent="0.25">
      <c r="A1886" s="9"/>
      <c r="B1886" s="10"/>
      <c r="E1886" s="12"/>
      <c r="F1886" s="12"/>
      <c r="H1886" s="12"/>
      <c r="I1886" s="12"/>
      <c r="J1886" s="12"/>
      <c r="K1886" s="13"/>
      <c r="L1886" s="9"/>
      <c r="M1886" s="9"/>
      <c r="N1886" s="9"/>
      <c r="O1886" s="9"/>
      <c r="P1886" s="9"/>
      <c r="Q1886" s="9"/>
      <c r="R1886" s="9"/>
      <c r="S1886" s="9"/>
    </row>
    <row r="1889" spans="1:19" s="11" customFormat="1" x14ac:dyDescent="0.25">
      <c r="A1889" s="9"/>
      <c r="B1889" s="10"/>
      <c r="D1889" s="12"/>
      <c r="E1889" s="12"/>
      <c r="F1889" s="12"/>
      <c r="H1889" s="12"/>
      <c r="I1889" s="12"/>
      <c r="J1889" s="12"/>
      <c r="K1889" s="13"/>
      <c r="L1889" s="9"/>
      <c r="M1889" s="9"/>
      <c r="N1889" s="9"/>
      <c r="O1889" s="9"/>
      <c r="P1889" s="9"/>
      <c r="Q1889" s="9"/>
      <c r="R1889" s="9"/>
      <c r="S1889" s="9"/>
    </row>
    <row r="1890" spans="1:19" s="11" customFormat="1" x14ac:dyDescent="0.25">
      <c r="A1890" s="9"/>
      <c r="B1890" s="10"/>
      <c r="D1890" s="12"/>
      <c r="F1890" s="12"/>
      <c r="H1890" s="12"/>
      <c r="I1890" s="12"/>
      <c r="K1890" s="13"/>
      <c r="L1890" s="9"/>
      <c r="M1890" s="9"/>
      <c r="N1890" s="9"/>
      <c r="O1890" s="9"/>
      <c r="P1890" s="9"/>
      <c r="Q1890" s="9"/>
      <c r="R1890" s="9"/>
      <c r="S1890" s="9"/>
    </row>
    <row r="1891" spans="1:19" s="11" customFormat="1" x14ac:dyDescent="0.25">
      <c r="A1891" s="9"/>
      <c r="B1891" s="10"/>
      <c r="F1891" s="12"/>
      <c r="H1891" s="12"/>
      <c r="I1891" s="12"/>
      <c r="K1891" s="13"/>
      <c r="L1891" s="9"/>
      <c r="M1891" s="9"/>
      <c r="N1891" s="9"/>
      <c r="O1891" s="9"/>
      <c r="P1891" s="9"/>
      <c r="Q1891" s="9"/>
      <c r="R1891" s="9"/>
      <c r="S1891" s="9"/>
    </row>
    <row r="1892" spans="1:19" s="11" customFormat="1" x14ac:dyDescent="0.25">
      <c r="A1892" s="9"/>
      <c r="B1892" s="10"/>
      <c r="E1892" s="12"/>
      <c r="F1892" s="12"/>
      <c r="H1892" s="12"/>
      <c r="I1892" s="12"/>
      <c r="J1892" s="12"/>
      <c r="K1892" s="13"/>
      <c r="L1892" s="9"/>
      <c r="M1892" s="9"/>
      <c r="N1892" s="9"/>
      <c r="O1892" s="9"/>
      <c r="P1892" s="9"/>
      <c r="Q1892" s="9"/>
      <c r="R1892" s="9"/>
      <c r="S1892" s="9"/>
    </row>
    <row r="1895" spans="1:19" s="11" customFormat="1" x14ac:dyDescent="0.25">
      <c r="A1895" s="9"/>
      <c r="B1895" s="10"/>
      <c r="D1895" s="12"/>
      <c r="F1895" s="12"/>
      <c r="H1895" s="12"/>
      <c r="I1895" s="12"/>
      <c r="K1895" s="13"/>
      <c r="L1895" s="9"/>
      <c r="M1895" s="9"/>
      <c r="N1895" s="9"/>
      <c r="O1895" s="9"/>
      <c r="P1895" s="9"/>
      <c r="Q1895" s="9"/>
      <c r="R1895" s="9"/>
      <c r="S1895" s="9"/>
    </row>
    <row r="1896" spans="1:19" s="11" customFormat="1" x14ac:dyDescent="0.25">
      <c r="A1896" s="9"/>
      <c r="B1896" s="10"/>
      <c r="F1896" s="12"/>
      <c r="H1896" s="12"/>
      <c r="I1896" s="12"/>
      <c r="K1896" s="13"/>
      <c r="L1896" s="9"/>
      <c r="M1896" s="9"/>
      <c r="N1896" s="9"/>
      <c r="O1896" s="9"/>
      <c r="P1896" s="9"/>
      <c r="Q1896" s="9"/>
      <c r="R1896" s="9"/>
      <c r="S1896" s="9"/>
    </row>
    <row r="1897" spans="1:19" s="11" customFormat="1" x14ac:dyDescent="0.25">
      <c r="A1897" s="9"/>
      <c r="B1897" s="10"/>
      <c r="E1897" s="12"/>
      <c r="F1897" s="12"/>
      <c r="H1897" s="12"/>
      <c r="I1897" s="12"/>
      <c r="J1897" s="12"/>
      <c r="K1897" s="13"/>
      <c r="L1897" s="9"/>
      <c r="M1897" s="9"/>
      <c r="N1897" s="9"/>
      <c r="O1897" s="9"/>
      <c r="P1897" s="9"/>
      <c r="Q1897" s="9"/>
      <c r="R1897" s="9"/>
      <c r="S1897" s="9"/>
    </row>
    <row r="1899" spans="1:19" s="11" customFormat="1" x14ac:dyDescent="0.25">
      <c r="A1899" s="9"/>
      <c r="B1899" s="10"/>
      <c r="D1899" s="12"/>
      <c r="F1899" s="12"/>
      <c r="H1899" s="12"/>
      <c r="I1899" s="12"/>
      <c r="K1899" s="13"/>
      <c r="L1899" s="9"/>
      <c r="M1899" s="9"/>
      <c r="N1899" s="9"/>
      <c r="O1899" s="9"/>
      <c r="P1899" s="9"/>
      <c r="Q1899" s="9"/>
      <c r="R1899" s="9"/>
      <c r="S1899" s="9"/>
    </row>
    <row r="1900" spans="1:19" s="11" customFormat="1" x14ac:dyDescent="0.25">
      <c r="A1900" s="9"/>
      <c r="B1900" s="10"/>
      <c r="F1900" s="12"/>
      <c r="H1900" s="12"/>
      <c r="I1900" s="12"/>
      <c r="K1900" s="13"/>
      <c r="L1900" s="9"/>
      <c r="M1900" s="9"/>
      <c r="N1900" s="9"/>
      <c r="O1900" s="9"/>
      <c r="P1900" s="9"/>
      <c r="Q1900" s="9"/>
      <c r="R1900" s="9"/>
      <c r="S1900" s="9"/>
    </row>
    <row r="1901" spans="1:19" s="11" customFormat="1" x14ac:dyDescent="0.25">
      <c r="A1901" s="9"/>
      <c r="B1901" s="10"/>
      <c r="E1901" s="12"/>
      <c r="F1901" s="12"/>
      <c r="H1901" s="12"/>
      <c r="I1901" s="12"/>
      <c r="J1901" s="12"/>
      <c r="K1901" s="13"/>
      <c r="L1901" s="9"/>
      <c r="M1901" s="9"/>
      <c r="N1901" s="9"/>
      <c r="O1901" s="9"/>
      <c r="P1901" s="9"/>
      <c r="Q1901" s="9"/>
      <c r="R1901" s="9"/>
      <c r="S1901" s="9"/>
    </row>
    <row r="1902" spans="1:19" s="11" customFormat="1" x14ac:dyDescent="0.25">
      <c r="A1902" s="9"/>
      <c r="B1902" s="10"/>
      <c r="D1902" s="12"/>
      <c r="F1902" s="12"/>
      <c r="H1902" s="12"/>
      <c r="I1902" s="12"/>
      <c r="K1902" s="13"/>
      <c r="L1902" s="9"/>
      <c r="M1902" s="9"/>
      <c r="N1902" s="9"/>
      <c r="O1902" s="9"/>
      <c r="P1902" s="9"/>
      <c r="Q1902" s="9"/>
      <c r="R1902" s="9"/>
      <c r="S1902" s="9"/>
    </row>
    <row r="1903" spans="1:19" s="11" customFormat="1" x14ac:dyDescent="0.25">
      <c r="A1903" s="9"/>
      <c r="B1903" s="10"/>
      <c r="F1903" s="12"/>
      <c r="H1903" s="12"/>
      <c r="I1903" s="12"/>
      <c r="K1903" s="13"/>
      <c r="L1903" s="9"/>
      <c r="M1903" s="9"/>
      <c r="N1903" s="9"/>
      <c r="O1903" s="9"/>
      <c r="P1903" s="9"/>
      <c r="Q1903" s="9"/>
      <c r="R1903" s="9"/>
      <c r="S1903" s="9"/>
    </row>
    <row r="1904" spans="1:19" s="11" customFormat="1" x14ac:dyDescent="0.25">
      <c r="A1904" s="9"/>
      <c r="B1904" s="10"/>
      <c r="F1904" s="12"/>
      <c r="H1904" s="12"/>
      <c r="I1904" s="12"/>
      <c r="K1904" s="13"/>
      <c r="L1904" s="9"/>
      <c r="M1904" s="9"/>
      <c r="N1904" s="9"/>
      <c r="O1904" s="9"/>
      <c r="P1904" s="9"/>
      <c r="Q1904" s="9"/>
      <c r="R1904" s="9"/>
      <c r="S1904" s="9"/>
    </row>
    <row r="1905" spans="1:19" s="11" customFormat="1" x14ac:dyDescent="0.25">
      <c r="A1905" s="9"/>
      <c r="B1905" s="10"/>
      <c r="E1905" s="12"/>
      <c r="F1905" s="12"/>
      <c r="H1905" s="12"/>
      <c r="I1905" s="12"/>
      <c r="J1905" s="12"/>
      <c r="K1905" s="13"/>
      <c r="L1905" s="9"/>
      <c r="M1905" s="9"/>
      <c r="N1905" s="9"/>
      <c r="O1905" s="9"/>
      <c r="P1905" s="9"/>
      <c r="Q1905" s="9"/>
      <c r="R1905" s="9"/>
      <c r="S1905" s="9"/>
    </row>
    <row r="1906" spans="1:19" s="11" customFormat="1" x14ac:dyDescent="0.25">
      <c r="A1906" s="9"/>
      <c r="B1906" s="10"/>
      <c r="D1906" s="12"/>
      <c r="F1906" s="12"/>
      <c r="H1906" s="12"/>
      <c r="I1906" s="12"/>
      <c r="K1906" s="13"/>
      <c r="L1906" s="9"/>
      <c r="M1906" s="9"/>
      <c r="N1906" s="9"/>
      <c r="O1906" s="9"/>
      <c r="P1906" s="9"/>
      <c r="Q1906" s="9"/>
      <c r="R1906" s="9"/>
      <c r="S1906" s="9"/>
    </row>
    <row r="1907" spans="1:19" s="11" customFormat="1" x14ac:dyDescent="0.25">
      <c r="A1907" s="9"/>
      <c r="B1907" s="10"/>
      <c r="F1907" s="12"/>
      <c r="H1907" s="12"/>
      <c r="I1907" s="12"/>
      <c r="K1907" s="13"/>
      <c r="L1907" s="9"/>
      <c r="M1907" s="9"/>
      <c r="N1907" s="9"/>
      <c r="O1907" s="9"/>
      <c r="P1907" s="9"/>
      <c r="Q1907" s="9"/>
      <c r="R1907" s="9"/>
      <c r="S1907" s="9"/>
    </row>
    <row r="1908" spans="1:19" s="11" customFormat="1" x14ac:dyDescent="0.25">
      <c r="A1908" s="9"/>
      <c r="B1908" s="10"/>
      <c r="F1908" s="12"/>
      <c r="H1908" s="12"/>
      <c r="I1908" s="12"/>
      <c r="K1908" s="13"/>
      <c r="L1908" s="9"/>
      <c r="M1908" s="9"/>
      <c r="N1908" s="9"/>
      <c r="O1908" s="9"/>
      <c r="P1908" s="9"/>
      <c r="Q1908" s="9"/>
      <c r="R1908" s="9"/>
      <c r="S1908" s="9"/>
    </row>
    <row r="1909" spans="1:19" s="11" customFormat="1" x14ac:dyDescent="0.25">
      <c r="A1909" s="9"/>
      <c r="B1909" s="10"/>
      <c r="E1909" s="12"/>
      <c r="F1909" s="12"/>
      <c r="H1909" s="12"/>
      <c r="I1909" s="12"/>
      <c r="J1909" s="12"/>
      <c r="K1909" s="13"/>
      <c r="L1909" s="9"/>
      <c r="M1909" s="9"/>
      <c r="N1909" s="9"/>
      <c r="O1909" s="9"/>
      <c r="P1909" s="9"/>
      <c r="Q1909" s="9"/>
      <c r="R1909" s="9"/>
      <c r="S1909" s="9"/>
    </row>
    <row r="1910" spans="1:19" s="11" customFormat="1" x14ac:dyDescent="0.25">
      <c r="A1910" s="9"/>
      <c r="B1910" s="10"/>
      <c r="D1910" s="12"/>
      <c r="E1910" s="12"/>
      <c r="F1910" s="12"/>
      <c r="H1910" s="12"/>
      <c r="I1910" s="12"/>
      <c r="J1910" s="12"/>
      <c r="K1910" s="13"/>
      <c r="L1910" s="9"/>
      <c r="M1910" s="9"/>
      <c r="N1910" s="9"/>
      <c r="O1910" s="9"/>
      <c r="P1910" s="9"/>
      <c r="Q1910" s="9"/>
      <c r="R1910" s="9"/>
      <c r="S1910" s="9"/>
    </row>
    <row r="1911" spans="1:19" s="11" customFormat="1" x14ac:dyDescent="0.25">
      <c r="A1911" s="9"/>
      <c r="B1911" s="10"/>
      <c r="D1911" s="12"/>
      <c r="E1911" s="12"/>
      <c r="F1911" s="12"/>
      <c r="H1911" s="12"/>
      <c r="I1911" s="12"/>
      <c r="J1911" s="12"/>
      <c r="K1911" s="13"/>
      <c r="L1911" s="9"/>
      <c r="M1911" s="9"/>
      <c r="N1911" s="9"/>
      <c r="O1911" s="9"/>
      <c r="P1911" s="9"/>
      <c r="Q1911" s="9"/>
      <c r="R1911" s="9"/>
      <c r="S1911" s="9"/>
    </row>
    <row r="1912" spans="1:19" s="11" customFormat="1" x14ac:dyDescent="0.25">
      <c r="A1912" s="9"/>
      <c r="B1912" s="10"/>
      <c r="D1912" s="12"/>
      <c r="F1912" s="12"/>
      <c r="H1912" s="12"/>
      <c r="I1912" s="12"/>
      <c r="K1912" s="13"/>
      <c r="L1912" s="9"/>
      <c r="M1912" s="9"/>
      <c r="N1912" s="9"/>
      <c r="O1912" s="9"/>
      <c r="P1912" s="9"/>
      <c r="Q1912" s="9"/>
      <c r="R1912" s="9"/>
      <c r="S1912" s="9"/>
    </row>
    <row r="1913" spans="1:19" s="11" customFormat="1" x14ac:dyDescent="0.25">
      <c r="A1913" s="9"/>
      <c r="B1913" s="10"/>
      <c r="E1913" s="12"/>
      <c r="F1913" s="12"/>
      <c r="H1913" s="12"/>
      <c r="I1913" s="12"/>
      <c r="J1913" s="12"/>
      <c r="K1913" s="13"/>
      <c r="L1913" s="9"/>
      <c r="M1913" s="9"/>
      <c r="N1913" s="9"/>
      <c r="O1913" s="9"/>
      <c r="P1913" s="9"/>
      <c r="Q1913" s="9"/>
      <c r="R1913" s="9"/>
      <c r="S1913" s="9"/>
    </row>
    <row r="1914" spans="1:19" s="11" customFormat="1" x14ac:dyDescent="0.25">
      <c r="A1914" s="9"/>
      <c r="B1914" s="10"/>
      <c r="D1914" s="12"/>
      <c r="F1914" s="12"/>
      <c r="H1914" s="12"/>
      <c r="I1914" s="12"/>
      <c r="K1914" s="13"/>
      <c r="L1914" s="9"/>
      <c r="M1914" s="9"/>
      <c r="N1914" s="9"/>
      <c r="O1914" s="9"/>
      <c r="P1914" s="9"/>
      <c r="Q1914" s="9"/>
      <c r="R1914" s="9"/>
      <c r="S1914" s="9"/>
    </row>
    <row r="1915" spans="1:19" s="11" customFormat="1" x14ac:dyDescent="0.25">
      <c r="A1915" s="9"/>
      <c r="B1915" s="10"/>
      <c r="F1915" s="12"/>
      <c r="H1915" s="12"/>
      <c r="I1915" s="12"/>
      <c r="K1915" s="13"/>
      <c r="L1915" s="9"/>
      <c r="M1915" s="9"/>
      <c r="N1915" s="9"/>
      <c r="O1915" s="9"/>
      <c r="P1915" s="9"/>
      <c r="Q1915" s="9"/>
      <c r="R1915" s="9"/>
      <c r="S1915" s="9"/>
    </row>
    <row r="1916" spans="1:19" s="11" customFormat="1" x14ac:dyDescent="0.25">
      <c r="A1916" s="9"/>
      <c r="B1916" s="10"/>
      <c r="E1916" s="12"/>
      <c r="F1916" s="12"/>
      <c r="H1916" s="12"/>
      <c r="I1916" s="12"/>
      <c r="J1916" s="12"/>
      <c r="K1916" s="13"/>
      <c r="L1916" s="9"/>
      <c r="M1916" s="9"/>
      <c r="N1916" s="9"/>
      <c r="O1916" s="9"/>
      <c r="P1916" s="9"/>
      <c r="Q1916" s="9"/>
      <c r="R1916" s="9"/>
      <c r="S1916" s="9"/>
    </row>
    <row r="1917" spans="1:19" s="47" customFormat="1" x14ac:dyDescent="0.25">
      <c r="A1917" s="9"/>
      <c r="B1917" s="10"/>
      <c r="C1917" s="11"/>
      <c r="D1917" s="12"/>
      <c r="E1917" s="12"/>
      <c r="F1917" s="12"/>
      <c r="G1917" s="11"/>
      <c r="H1917" s="12"/>
      <c r="I1917" s="12"/>
      <c r="J1917" s="12"/>
      <c r="K1917" s="13"/>
      <c r="L1917" s="9"/>
      <c r="M1917" s="9"/>
      <c r="N1917" s="9"/>
      <c r="O1917" s="9"/>
      <c r="P1917" s="9"/>
      <c r="Q1917" s="9"/>
      <c r="R1917" s="9"/>
      <c r="S1917" s="9"/>
    </row>
    <row r="1921" spans="1:19" s="47" customFormat="1" x14ac:dyDescent="0.25">
      <c r="A1921" s="9"/>
      <c r="B1921" s="10"/>
      <c r="C1921" s="11"/>
      <c r="D1921" s="12"/>
      <c r="E1921" s="12"/>
      <c r="F1921" s="12"/>
      <c r="G1921" s="11"/>
      <c r="H1921" s="12"/>
      <c r="I1921" s="12"/>
      <c r="J1921" s="12"/>
      <c r="K1921" s="13"/>
      <c r="L1921" s="9"/>
      <c r="M1921" s="9"/>
      <c r="N1921" s="9"/>
      <c r="O1921" s="9"/>
      <c r="P1921" s="9"/>
      <c r="Q1921" s="9"/>
      <c r="R1921" s="9"/>
      <c r="S1921" s="9"/>
    </row>
    <row r="1922" spans="1:19" s="47" customFormat="1" x14ac:dyDescent="0.25">
      <c r="A1922" s="9"/>
      <c r="B1922" s="10"/>
      <c r="C1922" s="11"/>
      <c r="D1922" s="12"/>
      <c r="E1922" s="12"/>
      <c r="F1922" s="12"/>
      <c r="G1922" s="11"/>
      <c r="H1922" s="12"/>
      <c r="I1922" s="12"/>
      <c r="J1922" s="12"/>
      <c r="K1922" s="13"/>
      <c r="L1922" s="9"/>
      <c r="M1922" s="9"/>
      <c r="N1922" s="9"/>
      <c r="O1922" s="9"/>
      <c r="P1922" s="9"/>
      <c r="Q1922" s="9"/>
      <c r="R1922" s="9"/>
      <c r="S1922" s="9"/>
    </row>
    <row r="1924" spans="1:19" s="47" customFormat="1" x14ac:dyDescent="0.25">
      <c r="A1924" s="9"/>
      <c r="B1924" s="10"/>
      <c r="C1924" s="11"/>
      <c r="D1924" s="12"/>
      <c r="E1924" s="12"/>
      <c r="F1924" s="12"/>
      <c r="G1924" s="11"/>
      <c r="H1924" s="12"/>
      <c r="I1924" s="12"/>
      <c r="J1924" s="12"/>
      <c r="K1924" s="84"/>
      <c r="L1924" s="9"/>
      <c r="M1924" s="9"/>
      <c r="N1924" s="9"/>
      <c r="O1924" s="9"/>
      <c r="P1924" s="9"/>
      <c r="Q1924" s="9"/>
      <c r="R1924" s="9"/>
      <c r="S1924" s="9"/>
    </row>
    <row r="1925" spans="1:19" s="47" customFormat="1" x14ac:dyDescent="0.25">
      <c r="A1925" s="9"/>
      <c r="B1925" s="10"/>
      <c r="C1925" s="11"/>
      <c r="D1925" s="12"/>
      <c r="E1925" s="12"/>
      <c r="F1925" s="12"/>
      <c r="G1925" s="11"/>
      <c r="H1925" s="12"/>
      <c r="I1925" s="12"/>
      <c r="J1925" s="12"/>
      <c r="K1925" s="84"/>
      <c r="L1925" s="9"/>
      <c r="M1925" s="9"/>
      <c r="N1925" s="9"/>
      <c r="O1925" s="9"/>
      <c r="P1925" s="9"/>
      <c r="Q1925" s="9"/>
      <c r="R1925" s="9"/>
      <c r="S1925" s="9"/>
    </row>
    <row r="1926" spans="1:19" s="47" customFormat="1" x14ac:dyDescent="0.25">
      <c r="A1926" s="9"/>
      <c r="B1926" s="10"/>
      <c r="C1926" s="11"/>
      <c r="D1926" s="12"/>
      <c r="E1926" s="12"/>
      <c r="F1926" s="12"/>
      <c r="G1926" s="11"/>
      <c r="H1926" s="12"/>
      <c r="I1926" s="12"/>
      <c r="J1926" s="12"/>
      <c r="K1926" s="84"/>
      <c r="L1926" s="9"/>
      <c r="M1926" s="9"/>
      <c r="N1926" s="9"/>
      <c r="O1926" s="9"/>
      <c r="P1926" s="9"/>
      <c r="Q1926" s="9"/>
      <c r="R1926" s="9"/>
      <c r="S1926" s="9"/>
    </row>
    <row r="1928" spans="1:19" s="47" customFormat="1" x14ac:dyDescent="0.25">
      <c r="A1928" s="9"/>
      <c r="B1928" s="10"/>
      <c r="C1928" s="11"/>
      <c r="D1928" s="12"/>
      <c r="E1928" s="12"/>
      <c r="F1928" s="12"/>
      <c r="G1928" s="11"/>
      <c r="H1928" s="12"/>
      <c r="I1928" s="12"/>
      <c r="J1928" s="12"/>
      <c r="K1928" s="13"/>
      <c r="L1928" s="9"/>
      <c r="M1928" s="9"/>
      <c r="N1928" s="9"/>
      <c r="O1928" s="9"/>
      <c r="P1928" s="9"/>
      <c r="Q1928" s="9"/>
      <c r="R1928" s="9"/>
      <c r="S1928" s="9"/>
    </row>
    <row r="1929" spans="1:19" s="47" customFormat="1" x14ac:dyDescent="0.25">
      <c r="A1929" s="9"/>
      <c r="B1929" s="10"/>
      <c r="C1929" s="11"/>
      <c r="D1929" s="12"/>
      <c r="E1929" s="12"/>
      <c r="F1929" s="12"/>
      <c r="G1929" s="11"/>
      <c r="H1929" s="12"/>
      <c r="I1929" s="12"/>
      <c r="J1929" s="12"/>
      <c r="K1929" s="13"/>
      <c r="L1929" s="9"/>
      <c r="M1929" s="9"/>
      <c r="N1929" s="9"/>
      <c r="O1929" s="9"/>
      <c r="P1929" s="9"/>
      <c r="Q1929" s="9"/>
      <c r="R1929" s="9"/>
      <c r="S1929" s="9"/>
    </row>
    <row r="1930" spans="1:19" s="47" customFormat="1" x14ac:dyDescent="0.25">
      <c r="A1930" s="9"/>
      <c r="B1930" s="10"/>
      <c r="C1930" s="11"/>
      <c r="D1930" s="12"/>
      <c r="E1930" s="12"/>
      <c r="F1930" s="12"/>
      <c r="G1930" s="11"/>
      <c r="H1930" s="12"/>
      <c r="I1930" s="12"/>
      <c r="J1930" s="12"/>
      <c r="K1930" s="13"/>
      <c r="L1930" s="9"/>
      <c r="M1930" s="9"/>
      <c r="N1930" s="9"/>
      <c r="O1930" s="9"/>
      <c r="P1930" s="9"/>
      <c r="Q1930" s="9"/>
      <c r="R1930" s="9"/>
      <c r="S1930" s="9"/>
    </row>
    <row r="1932" spans="1:19" s="47" customFormat="1" x14ac:dyDescent="0.25">
      <c r="A1932" s="9"/>
      <c r="B1932" s="10"/>
      <c r="C1932" s="11"/>
      <c r="D1932" s="12"/>
      <c r="E1932" s="12"/>
      <c r="F1932" s="12"/>
      <c r="G1932" s="11"/>
      <c r="H1932" s="12"/>
      <c r="I1932" s="12"/>
      <c r="J1932" s="12"/>
      <c r="K1932" s="13"/>
      <c r="L1932" s="9"/>
      <c r="M1932" s="9"/>
      <c r="N1932" s="9"/>
      <c r="O1932" s="9"/>
      <c r="P1932" s="9"/>
      <c r="Q1932" s="9"/>
      <c r="R1932" s="9"/>
      <c r="S1932" s="9"/>
    </row>
    <row r="1950" spans="1:11" s="82" customFormat="1" x14ac:dyDescent="0.25">
      <c r="A1950" s="9"/>
      <c r="B1950" s="10"/>
      <c r="C1950" s="11"/>
      <c r="D1950" s="12"/>
      <c r="E1950" s="12"/>
      <c r="F1950" s="12"/>
      <c r="G1950" s="11"/>
      <c r="H1950" s="12"/>
      <c r="I1950" s="12"/>
      <c r="J1950" s="12"/>
      <c r="K1950" s="13"/>
    </row>
    <row r="1951" spans="1:11" s="82" customFormat="1" x14ac:dyDescent="0.25">
      <c r="A1951" s="9"/>
      <c r="B1951" s="10"/>
      <c r="C1951" s="11"/>
      <c r="D1951" s="12"/>
      <c r="E1951" s="12"/>
      <c r="F1951" s="12"/>
      <c r="G1951" s="11"/>
      <c r="H1951" s="12"/>
      <c r="I1951" s="12"/>
      <c r="J1951" s="12"/>
      <c r="K1951" s="13"/>
    </row>
    <row r="1952" spans="1:11" s="82" customFormat="1" x14ac:dyDescent="0.25">
      <c r="A1952" s="9"/>
      <c r="B1952" s="10"/>
      <c r="C1952" s="11"/>
      <c r="D1952" s="12"/>
      <c r="E1952" s="12"/>
      <c r="F1952" s="12"/>
      <c r="G1952" s="11"/>
      <c r="H1952" s="12"/>
      <c r="I1952" s="12"/>
      <c r="J1952" s="12"/>
      <c r="K1952" s="13"/>
    </row>
  </sheetData>
  <autoFilter ref="A18:S1524"/>
  <mergeCells count="29">
    <mergeCell ref="A573:A628"/>
    <mergeCell ref="A629:A676"/>
    <mergeCell ref="A775:A1017"/>
    <mergeCell ref="A1526:B1526"/>
    <mergeCell ref="A1478:A1522"/>
    <mergeCell ref="A1427:A1477"/>
    <mergeCell ref="A679:A767"/>
    <mergeCell ref="A1018:A1224"/>
    <mergeCell ref="A21:A27"/>
    <mergeCell ref="A28:A361"/>
    <mergeCell ref="A370:A413"/>
    <mergeCell ref="A414:A451"/>
    <mergeCell ref="A452:A547"/>
    <mergeCell ref="I1528:K1528"/>
    <mergeCell ref="A1225:A1305"/>
    <mergeCell ref="A1306:A1363"/>
    <mergeCell ref="A1364:A1426"/>
    <mergeCell ref="A11:K11"/>
    <mergeCell ref="A12:K12"/>
    <mergeCell ref="A13:K13"/>
    <mergeCell ref="J15:K15"/>
    <mergeCell ref="A16:A17"/>
    <mergeCell ref="B16:B17"/>
    <mergeCell ref="C16:C17"/>
    <mergeCell ref="D16:J16"/>
    <mergeCell ref="K16:K17"/>
    <mergeCell ref="F17:I17"/>
    <mergeCell ref="A1527:B1527"/>
    <mergeCell ref="A1528:B1528"/>
  </mergeCells>
  <pageMargins left="0.78740157480314965" right="0.39370078740157483" top="1.1811023622047245" bottom="0.59055118110236227" header="0.51181102362204722" footer="0.31496062992125984"/>
  <pageSetup paperSize="9" fitToHeight="0" orientation="landscape" r:id="rId1"/>
  <headerFooter differentFirst="1" alignWithMargins="0">
    <oddHeader>&amp;C&amp;"Times New Roman,обычный"&amp;P</oddHead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8:S1383"/>
  <sheetViews>
    <sheetView showGridLines="0" tabSelected="1" view="pageBreakPreview" topLeftCell="A7" zoomScaleNormal="90" zoomScaleSheetLayoutView="100" workbookViewId="0">
      <selection activeCell="K365" sqref="K365"/>
    </sheetView>
  </sheetViews>
  <sheetFormatPr defaultColWidth="8.88671875" defaultRowHeight="17.399999999999999" x14ac:dyDescent="0.25"/>
  <cols>
    <col min="1" max="1" width="4.6640625" style="9" customWidth="1"/>
    <col min="2" max="2" width="77" style="10" customWidth="1"/>
    <col min="3" max="3" width="4.5546875" style="11" customWidth="1"/>
    <col min="4" max="4" width="4.33203125" style="12" customWidth="1"/>
    <col min="5" max="5" width="6" style="12" customWidth="1"/>
    <col min="6" max="6" width="3.33203125" style="12" customWidth="1"/>
    <col min="7" max="7" width="3.33203125" style="11" customWidth="1"/>
    <col min="8" max="8" width="5.33203125" style="12" customWidth="1"/>
    <col min="9" max="9" width="7.33203125" style="12" customWidth="1"/>
    <col min="10" max="10" width="4.5546875" style="12" customWidth="1"/>
    <col min="11" max="11" width="15" style="13" customWidth="1"/>
    <col min="12" max="12" width="24.33203125" style="9" customWidth="1"/>
    <col min="13" max="13" width="17.109375" style="9" customWidth="1"/>
    <col min="14" max="14" width="23.109375" style="9" customWidth="1"/>
    <col min="15" max="15" width="17.5546875" style="9" customWidth="1"/>
    <col min="16" max="16" width="5.6640625" style="9" customWidth="1"/>
    <col min="17" max="17" width="5.44140625" style="9" customWidth="1"/>
    <col min="18" max="18" width="0.5546875" style="9" customWidth="1"/>
    <col min="19" max="19" width="4.33203125" style="9" customWidth="1"/>
    <col min="20" max="16384" width="8.88671875" style="9"/>
  </cols>
  <sheetData>
    <row r="8" spans="1:14" ht="27.6" customHeight="1" x14ac:dyDescent="0.25"/>
    <row r="10" spans="1:14" x14ac:dyDescent="0.25">
      <c r="L10" s="103"/>
    </row>
    <row r="12" spans="1:14" ht="31.95" customHeight="1" x14ac:dyDescent="0.25">
      <c r="L12" s="103"/>
    </row>
    <row r="13" spans="1:14" x14ac:dyDescent="0.25">
      <c r="M13" s="14"/>
      <c r="N13" s="14"/>
    </row>
    <row r="14" spans="1:14" x14ac:dyDescent="0.25">
      <c r="A14" s="130" t="s">
        <v>155</v>
      </c>
      <c r="B14" s="130"/>
      <c r="C14" s="130"/>
      <c r="D14" s="130"/>
      <c r="E14" s="130"/>
      <c r="F14" s="130"/>
      <c r="G14" s="130"/>
      <c r="H14" s="130"/>
      <c r="I14" s="130"/>
      <c r="J14" s="130"/>
      <c r="K14" s="130"/>
    </row>
    <row r="15" spans="1:14" x14ac:dyDescent="0.25">
      <c r="A15" s="130" t="s">
        <v>221</v>
      </c>
      <c r="B15" s="130"/>
      <c r="C15" s="130"/>
      <c r="D15" s="130"/>
      <c r="E15" s="130"/>
      <c r="F15" s="130"/>
      <c r="G15" s="130"/>
      <c r="H15" s="130"/>
      <c r="I15" s="130"/>
      <c r="J15" s="130"/>
      <c r="K15" s="130"/>
      <c r="L15" s="14"/>
    </row>
    <row r="16" spans="1:14" x14ac:dyDescent="0.25">
      <c r="A16" s="130" t="s">
        <v>658</v>
      </c>
      <c r="B16" s="130"/>
      <c r="C16" s="130"/>
      <c r="D16" s="130"/>
      <c r="E16" s="130"/>
      <c r="F16" s="130"/>
      <c r="G16" s="130"/>
      <c r="H16" s="130"/>
      <c r="I16" s="130"/>
      <c r="J16" s="130"/>
      <c r="K16" s="130"/>
      <c r="L16" s="14"/>
    </row>
    <row r="17" spans="1:15" ht="18" x14ac:dyDescent="0.25">
      <c r="A17" s="15"/>
      <c r="B17" s="16"/>
      <c r="C17" s="17"/>
      <c r="D17" s="18"/>
      <c r="E17" s="18"/>
      <c r="F17" s="1"/>
      <c r="G17" s="19"/>
      <c r="H17" s="1"/>
      <c r="I17" s="1"/>
      <c r="J17" s="1"/>
      <c r="K17" s="85"/>
    </row>
    <row r="18" spans="1:15" ht="18" x14ac:dyDescent="0.25">
      <c r="A18" s="20"/>
      <c r="B18" s="21"/>
      <c r="C18" s="20"/>
      <c r="D18" s="20"/>
      <c r="E18" s="20"/>
      <c r="F18" s="22"/>
      <c r="G18" s="20"/>
      <c r="H18" s="22"/>
      <c r="I18" s="22"/>
      <c r="J18" s="131" t="s">
        <v>71</v>
      </c>
      <c r="K18" s="131"/>
    </row>
    <row r="19" spans="1:15" x14ac:dyDescent="0.25">
      <c r="A19" s="132" t="s">
        <v>0</v>
      </c>
      <c r="B19" s="133" t="s">
        <v>37</v>
      </c>
      <c r="C19" s="132" t="s">
        <v>36</v>
      </c>
      <c r="D19" s="132" t="s">
        <v>35</v>
      </c>
      <c r="E19" s="132"/>
      <c r="F19" s="132"/>
      <c r="G19" s="132"/>
      <c r="H19" s="132"/>
      <c r="I19" s="132"/>
      <c r="J19" s="132"/>
      <c r="K19" s="134" t="s">
        <v>154</v>
      </c>
      <c r="O19" s="3"/>
    </row>
    <row r="20" spans="1:15" x14ac:dyDescent="0.25">
      <c r="A20" s="132"/>
      <c r="B20" s="133"/>
      <c r="C20" s="132"/>
      <c r="D20" s="23" t="s">
        <v>31</v>
      </c>
      <c r="E20" s="23" t="s">
        <v>32</v>
      </c>
      <c r="F20" s="132" t="s">
        <v>33</v>
      </c>
      <c r="G20" s="132"/>
      <c r="H20" s="132"/>
      <c r="I20" s="132"/>
      <c r="J20" s="23" t="s">
        <v>34</v>
      </c>
      <c r="K20" s="134"/>
    </row>
    <row r="21" spans="1:15" x14ac:dyDescent="0.25">
      <c r="A21" s="96">
        <v>1</v>
      </c>
      <c r="B21" s="97">
        <v>2</v>
      </c>
      <c r="C21" s="96">
        <v>3</v>
      </c>
      <c r="D21" s="96">
        <v>4</v>
      </c>
      <c r="E21" s="96">
        <v>5</v>
      </c>
      <c r="F21" s="96">
        <v>6</v>
      </c>
      <c r="G21" s="96">
        <v>7</v>
      </c>
      <c r="H21" s="96">
        <v>8</v>
      </c>
      <c r="I21" s="96">
        <v>9</v>
      </c>
      <c r="J21" s="96">
        <v>10</v>
      </c>
      <c r="K21" s="26">
        <v>11</v>
      </c>
    </row>
    <row r="22" spans="1:15" ht="18" customHeight="1" x14ac:dyDescent="0.25">
      <c r="A22" s="96"/>
      <c r="B22" s="27" t="s">
        <v>38</v>
      </c>
      <c r="C22" s="96"/>
      <c r="D22" s="96"/>
      <c r="E22" s="96"/>
      <c r="F22" s="23"/>
      <c r="G22" s="96"/>
      <c r="H22" s="23"/>
      <c r="I22" s="23"/>
      <c r="J22" s="96"/>
      <c r="K22" s="8">
        <f>SUM(K23+K31+K247+K288+K326+K372+K412+K450+K507+K650+K736+K791+K883+K915+K837+K954)</f>
        <v>10913121.099999998</v>
      </c>
      <c r="L22" s="28"/>
      <c r="M22" s="28"/>
      <c r="N22" s="29"/>
      <c r="O22" s="30"/>
    </row>
    <row r="23" spans="1:15" ht="31.5" customHeight="1" x14ac:dyDescent="0.25">
      <c r="A23" s="98">
        <v>1</v>
      </c>
      <c r="B23" s="31" t="s">
        <v>316</v>
      </c>
      <c r="C23" s="23">
        <v>901</v>
      </c>
      <c r="D23" s="32"/>
      <c r="E23" s="32"/>
      <c r="F23" s="23"/>
      <c r="G23" s="32"/>
      <c r="H23" s="23"/>
      <c r="I23" s="23"/>
      <c r="J23" s="32"/>
      <c r="K23" s="8">
        <f t="shared" ref="K23:K26" si="0">SUM(K24)</f>
        <v>1872</v>
      </c>
      <c r="L23" s="14"/>
      <c r="M23" s="14"/>
      <c r="N23" s="14"/>
    </row>
    <row r="24" spans="1:15" ht="18" customHeight="1" x14ac:dyDescent="0.25">
      <c r="A24" s="137"/>
      <c r="B24" s="7" t="s">
        <v>1</v>
      </c>
      <c r="C24" s="23">
        <v>901</v>
      </c>
      <c r="D24" s="23" t="s">
        <v>2</v>
      </c>
      <c r="E24" s="23"/>
      <c r="F24" s="23"/>
      <c r="G24" s="23"/>
      <c r="H24" s="23"/>
      <c r="I24" s="23"/>
      <c r="J24" s="23"/>
      <c r="K24" s="8">
        <f>SUM(K25)</f>
        <v>1872</v>
      </c>
      <c r="M24" s="14"/>
    </row>
    <row r="25" spans="1:15" ht="47.25" customHeight="1" x14ac:dyDescent="0.25">
      <c r="A25" s="137"/>
      <c r="B25" s="7" t="s">
        <v>123</v>
      </c>
      <c r="C25" s="94">
        <v>901</v>
      </c>
      <c r="D25" s="4" t="s">
        <v>2</v>
      </c>
      <c r="E25" s="4" t="s">
        <v>5</v>
      </c>
      <c r="F25" s="4"/>
      <c r="G25" s="100"/>
      <c r="H25" s="4"/>
      <c r="I25" s="4"/>
      <c r="J25" s="4"/>
      <c r="K25" s="8">
        <f t="shared" si="0"/>
        <v>1872</v>
      </c>
      <c r="M25" s="14"/>
    </row>
    <row r="26" spans="1:15" ht="18.75" customHeight="1" x14ac:dyDescent="0.25">
      <c r="A26" s="137"/>
      <c r="B26" s="7" t="s">
        <v>61</v>
      </c>
      <c r="C26" s="94">
        <v>901</v>
      </c>
      <c r="D26" s="4" t="s">
        <v>2</v>
      </c>
      <c r="E26" s="4" t="s">
        <v>5</v>
      </c>
      <c r="F26" s="4">
        <v>51</v>
      </c>
      <c r="G26" s="100"/>
      <c r="H26" s="4"/>
      <c r="I26" s="4"/>
      <c r="J26" s="4"/>
      <c r="K26" s="8">
        <f t="shared" si="0"/>
        <v>1872</v>
      </c>
      <c r="M26" s="14"/>
    </row>
    <row r="27" spans="1:15" ht="18" customHeight="1" x14ac:dyDescent="0.25">
      <c r="A27" s="137"/>
      <c r="B27" s="7" t="s">
        <v>76</v>
      </c>
      <c r="C27" s="94">
        <v>901</v>
      </c>
      <c r="D27" s="4" t="s">
        <v>2</v>
      </c>
      <c r="E27" s="4" t="s">
        <v>5</v>
      </c>
      <c r="F27" s="4">
        <v>51</v>
      </c>
      <c r="G27" s="100">
        <v>1</v>
      </c>
      <c r="H27" s="4"/>
      <c r="I27" s="4"/>
      <c r="J27" s="4"/>
      <c r="K27" s="8">
        <f>SUM(K28)</f>
        <v>1872</v>
      </c>
    </row>
    <row r="28" spans="1:15" ht="18" customHeight="1" x14ac:dyDescent="0.25">
      <c r="A28" s="137"/>
      <c r="B28" s="7" t="s">
        <v>45</v>
      </c>
      <c r="C28" s="94">
        <v>901</v>
      </c>
      <c r="D28" s="4" t="s">
        <v>2</v>
      </c>
      <c r="E28" s="4" t="s">
        <v>5</v>
      </c>
      <c r="F28" s="4">
        <v>51</v>
      </c>
      <c r="G28" s="100">
        <v>1</v>
      </c>
      <c r="H28" s="4" t="s">
        <v>74</v>
      </c>
      <c r="I28" s="4" t="s">
        <v>75</v>
      </c>
      <c r="J28" s="4"/>
      <c r="K28" s="8">
        <f>SUM(K29+K30)</f>
        <v>1872</v>
      </c>
    </row>
    <row r="29" spans="1:15" s="3" customFormat="1" ht="50.25" customHeight="1" x14ac:dyDescent="0.25">
      <c r="A29" s="137"/>
      <c r="B29" s="7" t="s">
        <v>119</v>
      </c>
      <c r="C29" s="94">
        <v>901</v>
      </c>
      <c r="D29" s="4" t="s">
        <v>2</v>
      </c>
      <c r="E29" s="4" t="s">
        <v>5</v>
      </c>
      <c r="F29" s="4">
        <v>51</v>
      </c>
      <c r="G29" s="100">
        <v>1</v>
      </c>
      <c r="H29" s="4" t="s">
        <v>74</v>
      </c>
      <c r="I29" s="4" t="s">
        <v>75</v>
      </c>
      <c r="J29" s="4" t="s">
        <v>46</v>
      </c>
      <c r="K29" s="8">
        <v>1800</v>
      </c>
    </row>
    <row r="30" spans="1:15" s="3" customFormat="1" ht="31.5" customHeight="1" x14ac:dyDescent="0.25">
      <c r="A30" s="137"/>
      <c r="B30" s="7" t="s">
        <v>120</v>
      </c>
      <c r="C30" s="94">
        <v>901</v>
      </c>
      <c r="D30" s="4" t="s">
        <v>2</v>
      </c>
      <c r="E30" s="4" t="s">
        <v>5</v>
      </c>
      <c r="F30" s="4">
        <v>51</v>
      </c>
      <c r="G30" s="100">
        <v>1</v>
      </c>
      <c r="H30" s="4" t="s">
        <v>74</v>
      </c>
      <c r="I30" s="4" t="s">
        <v>75</v>
      </c>
      <c r="J30" s="4" t="s">
        <v>47</v>
      </c>
      <c r="K30" s="8">
        <v>72</v>
      </c>
    </row>
    <row r="31" spans="1:15" s="3" customFormat="1" ht="47.25" customHeight="1" x14ac:dyDescent="0.25">
      <c r="A31" s="138">
        <v>2</v>
      </c>
      <c r="B31" s="7" t="s">
        <v>317</v>
      </c>
      <c r="C31" s="94">
        <v>902</v>
      </c>
      <c r="D31" s="95"/>
      <c r="E31" s="95"/>
      <c r="F31" s="95"/>
      <c r="G31" s="94"/>
      <c r="H31" s="95"/>
      <c r="I31" s="95"/>
      <c r="J31" s="95"/>
      <c r="K31" s="8">
        <f>SUM(K32+K123+K144+K199+K177+K210+K136+K192+K240)</f>
        <v>4245903.2</v>
      </c>
    </row>
    <row r="32" spans="1:15" s="3" customFormat="1" ht="18" customHeight="1" x14ac:dyDescent="0.25">
      <c r="A32" s="139"/>
      <c r="B32" s="7" t="s">
        <v>1</v>
      </c>
      <c r="C32" s="94">
        <v>902</v>
      </c>
      <c r="D32" s="95" t="s">
        <v>2</v>
      </c>
      <c r="E32" s="4"/>
      <c r="F32" s="4"/>
      <c r="G32" s="100"/>
      <c r="H32" s="4"/>
      <c r="I32" s="4"/>
      <c r="J32" s="4"/>
      <c r="K32" s="8">
        <f>SUM(K33+K38+K68+K63)</f>
        <v>549753.5</v>
      </c>
    </row>
    <row r="33" spans="1:11" s="3" customFormat="1" ht="31.5" customHeight="1" x14ac:dyDescent="0.25">
      <c r="A33" s="139"/>
      <c r="B33" s="7" t="s">
        <v>3</v>
      </c>
      <c r="C33" s="94">
        <v>902</v>
      </c>
      <c r="D33" s="4" t="s">
        <v>2</v>
      </c>
      <c r="E33" s="4" t="s">
        <v>4</v>
      </c>
      <c r="F33" s="4"/>
      <c r="G33" s="100"/>
      <c r="H33" s="4"/>
      <c r="I33" s="4"/>
      <c r="J33" s="4"/>
      <c r="K33" s="8">
        <f t="shared" ref="K33:K35" si="1">SUM(K34)</f>
        <v>4459.8999999999996</v>
      </c>
    </row>
    <row r="34" spans="1:11" s="3" customFormat="1" ht="47.25" customHeight="1" x14ac:dyDescent="0.25">
      <c r="A34" s="139"/>
      <c r="B34" s="7" t="s">
        <v>318</v>
      </c>
      <c r="C34" s="94">
        <v>902</v>
      </c>
      <c r="D34" s="4" t="s">
        <v>2</v>
      </c>
      <c r="E34" s="4" t="s">
        <v>4</v>
      </c>
      <c r="F34" s="4">
        <v>50</v>
      </c>
      <c r="G34" s="100"/>
      <c r="H34" s="4"/>
      <c r="I34" s="4"/>
      <c r="J34" s="4"/>
      <c r="K34" s="8">
        <f t="shared" si="1"/>
        <v>4459.8999999999996</v>
      </c>
    </row>
    <row r="35" spans="1:11" s="3" customFormat="1" ht="31.5" customHeight="1" x14ac:dyDescent="0.25">
      <c r="A35" s="139"/>
      <c r="B35" s="7" t="s">
        <v>319</v>
      </c>
      <c r="C35" s="94">
        <v>902</v>
      </c>
      <c r="D35" s="4" t="s">
        <v>2</v>
      </c>
      <c r="E35" s="4" t="s">
        <v>4</v>
      </c>
      <c r="F35" s="4">
        <v>50</v>
      </c>
      <c r="G35" s="100">
        <v>1</v>
      </c>
      <c r="H35" s="4"/>
      <c r="I35" s="4"/>
      <c r="J35" s="4"/>
      <c r="K35" s="8">
        <f t="shared" si="1"/>
        <v>4459.8999999999996</v>
      </c>
    </row>
    <row r="36" spans="1:11" s="3" customFormat="1" ht="18" customHeight="1" x14ac:dyDescent="0.25">
      <c r="A36" s="139"/>
      <c r="B36" s="7" t="s">
        <v>45</v>
      </c>
      <c r="C36" s="94">
        <v>902</v>
      </c>
      <c r="D36" s="4" t="s">
        <v>2</v>
      </c>
      <c r="E36" s="4" t="s">
        <v>4</v>
      </c>
      <c r="F36" s="4">
        <v>50</v>
      </c>
      <c r="G36" s="100">
        <v>1</v>
      </c>
      <c r="H36" s="4" t="s">
        <v>74</v>
      </c>
      <c r="I36" s="4" t="s">
        <v>75</v>
      </c>
      <c r="J36" s="4"/>
      <c r="K36" s="8">
        <f>SUM(K37:K37)</f>
        <v>4459.8999999999996</v>
      </c>
    </row>
    <row r="37" spans="1:11" s="3" customFormat="1" ht="51" customHeight="1" x14ac:dyDescent="0.25">
      <c r="A37" s="139"/>
      <c r="B37" s="7" t="s">
        <v>119</v>
      </c>
      <c r="C37" s="94">
        <v>902</v>
      </c>
      <c r="D37" s="4" t="s">
        <v>2</v>
      </c>
      <c r="E37" s="4" t="s">
        <v>4</v>
      </c>
      <c r="F37" s="4">
        <v>50</v>
      </c>
      <c r="G37" s="100">
        <v>1</v>
      </c>
      <c r="H37" s="4" t="s">
        <v>74</v>
      </c>
      <c r="I37" s="4" t="s">
        <v>75</v>
      </c>
      <c r="J37" s="4" t="s">
        <v>46</v>
      </c>
      <c r="K37" s="5">
        <v>4459.8999999999996</v>
      </c>
    </row>
    <row r="38" spans="1:11" s="3" customFormat="1" ht="47.25" customHeight="1" x14ac:dyDescent="0.25">
      <c r="A38" s="139"/>
      <c r="B38" s="7" t="s">
        <v>44</v>
      </c>
      <c r="C38" s="94">
        <v>902</v>
      </c>
      <c r="D38" s="4" t="s">
        <v>2</v>
      </c>
      <c r="E38" s="4" t="s">
        <v>6</v>
      </c>
      <c r="F38" s="4"/>
      <c r="G38" s="100"/>
      <c r="H38" s="4"/>
      <c r="I38" s="4"/>
      <c r="J38" s="4"/>
      <c r="K38" s="8">
        <f>K44+K39</f>
        <v>230561.3</v>
      </c>
    </row>
    <row r="39" spans="1:11" s="3" customFormat="1" ht="21" customHeight="1" x14ac:dyDescent="0.25">
      <c r="A39" s="139"/>
      <c r="B39" s="7" t="s">
        <v>666</v>
      </c>
      <c r="C39" s="94">
        <v>902</v>
      </c>
      <c r="D39" s="4" t="s">
        <v>2</v>
      </c>
      <c r="E39" s="4" t="s">
        <v>6</v>
      </c>
      <c r="F39" s="4" t="s">
        <v>659</v>
      </c>
      <c r="G39" s="100"/>
      <c r="H39" s="4"/>
      <c r="I39" s="4"/>
      <c r="J39" s="4"/>
      <c r="K39" s="8">
        <f>K40</f>
        <v>101.4</v>
      </c>
    </row>
    <row r="40" spans="1:11" s="3" customFormat="1" ht="31.5" customHeight="1" x14ac:dyDescent="0.25">
      <c r="A40" s="139"/>
      <c r="B40" s="7" t="s">
        <v>664</v>
      </c>
      <c r="C40" s="94">
        <v>902</v>
      </c>
      <c r="D40" s="4" t="s">
        <v>2</v>
      </c>
      <c r="E40" s="4" t="s">
        <v>6</v>
      </c>
      <c r="F40" s="4" t="s">
        <v>659</v>
      </c>
      <c r="G40" s="100">
        <v>1</v>
      </c>
      <c r="H40" s="4"/>
      <c r="I40" s="4"/>
      <c r="J40" s="4"/>
      <c r="K40" s="8">
        <f>K41</f>
        <v>101.4</v>
      </c>
    </row>
    <row r="41" spans="1:11" s="3" customFormat="1" ht="31.5" customHeight="1" x14ac:dyDescent="0.25">
      <c r="A41" s="139"/>
      <c r="B41" s="7" t="s">
        <v>665</v>
      </c>
      <c r="C41" s="94">
        <v>902</v>
      </c>
      <c r="D41" s="4" t="s">
        <v>2</v>
      </c>
      <c r="E41" s="4" t="s">
        <v>6</v>
      </c>
      <c r="F41" s="4" t="s">
        <v>659</v>
      </c>
      <c r="G41" s="100">
        <v>1</v>
      </c>
      <c r="H41" s="4" t="s">
        <v>2</v>
      </c>
      <c r="I41" s="4"/>
      <c r="J41" s="4"/>
      <c r="K41" s="8">
        <f>K42</f>
        <v>101.4</v>
      </c>
    </row>
    <row r="42" spans="1:11" s="3" customFormat="1" ht="94.5" customHeight="1" x14ac:dyDescent="0.25">
      <c r="A42" s="139"/>
      <c r="B42" s="7" t="s">
        <v>265</v>
      </c>
      <c r="C42" s="94">
        <v>902</v>
      </c>
      <c r="D42" s="4" t="s">
        <v>2</v>
      </c>
      <c r="E42" s="4" t="s">
        <v>6</v>
      </c>
      <c r="F42" s="4" t="s">
        <v>659</v>
      </c>
      <c r="G42" s="100">
        <v>1</v>
      </c>
      <c r="H42" s="4" t="s">
        <v>2</v>
      </c>
      <c r="I42" s="4" t="s">
        <v>85</v>
      </c>
      <c r="J42" s="4"/>
      <c r="K42" s="8">
        <f>K43</f>
        <v>101.4</v>
      </c>
    </row>
    <row r="43" spans="1:11" s="3" customFormat="1" ht="31.5" customHeight="1" x14ac:dyDescent="0.25">
      <c r="A43" s="139"/>
      <c r="B43" s="7" t="s">
        <v>120</v>
      </c>
      <c r="C43" s="94">
        <v>902</v>
      </c>
      <c r="D43" s="4" t="s">
        <v>2</v>
      </c>
      <c r="E43" s="4" t="s">
        <v>6</v>
      </c>
      <c r="F43" s="4" t="s">
        <v>659</v>
      </c>
      <c r="G43" s="100">
        <v>1</v>
      </c>
      <c r="H43" s="4" t="s">
        <v>2</v>
      </c>
      <c r="I43" s="4" t="s">
        <v>85</v>
      </c>
      <c r="J43" s="4" t="s">
        <v>47</v>
      </c>
      <c r="K43" s="8">
        <v>101.4</v>
      </c>
    </row>
    <row r="44" spans="1:11" ht="18" customHeight="1" x14ac:dyDescent="0.25">
      <c r="A44" s="139"/>
      <c r="B44" s="7" t="s">
        <v>65</v>
      </c>
      <c r="C44" s="94">
        <v>902</v>
      </c>
      <c r="D44" s="4" t="s">
        <v>2</v>
      </c>
      <c r="E44" s="4" t="s">
        <v>6</v>
      </c>
      <c r="F44" s="4">
        <v>52</v>
      </c>
      <c r="G44" s="100"/>
      <c r="H44" s="4"/>
      <c r="I44" s="4"/>
      <c r="J44" s="4"/>
      <c r="K44" s="8">
        <f>SUM(K45+K49+K58)</f>
        <v>230459.9</v>
      </c>
    </row>
    <row r="45" spans="1:11" ht="31.5" customHeight="1" x14ac:dyDescent="0.25">
      <c r="A45" s="139"/>
      <c r="B45" s="7" t="s">
        <v>323</v>
      </c>
      <c r="C45" s="94">
        <v>902</v>
      </c>
      <c r="D45" s="4" t="s">
        <v>2</v>
      </c>
      <c r="E45" s="4" t="s">
        <v>6</v>
      </c>
      <c r="F45" s="4">
        <v>52</v>
      </c>
      <c r="G45" s="100">
        <v>1</v>
      </c>
      <c r="H45" s="4"/>
      <c r="I45" s="4"/>
      <c r="J45" s="4"/>
      <c r="K45" s="8">
        <f>K46</f>
        <v>197761.69999999998</v>
      </c>
    </row>
    <row r="46" spans="1:11" ht="18" customHeight="1" x14ac:dyDescent="0.25">
      <c r="A46" s="139"/>
      <c r="B46" s="7" t="s">
        <v>45</v>
      </c>
      <c r="C46" s="94">
        <v>902</v>
      </c>
      <c r="D46" s="4" t="s">
        <v>2</v>
      </c>
      <c r="E46" s="4" t="s">
        <v>6</v>
      </c>
      <c r="F46" s="4">
        <v>52</v>
      </c>
      <c r="G46" s="100">
        <v>1</v>
      </c>
      <c r="H46" s="4" t="s">
        <v>74</v>
      </c>
      <c r="I46" s="4" t="s">
        <v>75</v>
      </c>
      <c r="J46" s="4"/>
      <c r="K46" s="8">
        <f>K47+K48</f>
        <v>197761.69999999998</v>
      </c>
    </row>
    <row r="47" spans="1:11" ht="52.5" customHeight="1" x14ac:dyDescent="0.25">
      <c r="A47" s="139"/>
      <c r="B47" s="7" t="s">
        <v>119</v>
      </c>
      <c r="C47" s="94">
        <v>902</v>
      </c>
      <c r="D47" s="4" t="s">
        <v>2</v>
      </c>
      <c r="E47" s="4" t="s">
        <v>6</v>
      </c>
      <c r="F47" s="4">
        <v>52</v>
      </c>
      <c r="G47" s="100">
        <v>1</v>
      </c>
      <c r="H47" s="4" t="s">
        <v>74</v>
      </c>
      <c r="I47" s="4" t="s">
        <v>75</v>
      </c>
      <c r="J47" s="4" t="s">
        <v>46</v>
      </c>
      <c r="K47" s="8">
        <f>194954.3+1000</f>
        <v>195954.3</v>
      </c>
    </row>
    <row r="48" spans="1:11" ht="31.5" customHeight="1" x14ac:dyDescent="0.25">
      <c r="A48" s="139"/>
      <c r="B48" s="7" t="s">
        <v>120</v>
      </c>
      <c r="C48" s="94">
        <v>902</v>
      </c>
      <c r="D48" s="4" t="s">
        <v>2</v>
      </c>
      <c r="E48" s="4" t="s">
        <v>6</v>
      </c>
      <c r="F48" s="4">
        <v>52</v>
      </c>
      <c r="G48" s="100">
        <v>1</v>
      </c>
      <c r="H48" s="4" t="s">
        <v>74</v>
      </c>
      <c r="I48" s="4" t="s">
        <v>75</v>
      </c>
      <c r="J48" s="4" t="s">
        <v>47</v>
      </c>
      <c r="K48" s="8">
        <v>1807.4</v>
      </c>
    </row>
    <row r="49" spans="1:11" ht="18" customHeight="1" x14ac:dyDescent="0.25">
      <c r="A49" s="139"/>
      <c r="B49" s="7" t="s">
        <v>50</v>
      </c>
      <c r="C49" s="94">
        <v>902</v>
      </c>
      <c r="D49" s="4" t="s">
        <v>2</v>
      </c>
      <c r="E49" s="4" t="s">
        <v>6</v>
      </c>
      <c r="F49" s="4" t="s">
        <v>78</v>
      </c>
      <c r="G49" s="100">
        <v>2</v>
      </c>
      <c r="H49" s="4"/>
      <c r="I49" s="4"/>
      <c r="J49" s="4"/>
      <c r="K49" s="8">
        <f>SUM(K50+K52+K55)</f>
        <v>2528.1</v>
      </c>
    </row>
    <row r="50" spans="1:11" ht="31.5" customHeight="1" x14ac:dyDescent="0.25">
      <c r="A50" s="139"/>
      <c r="B50" s="6" t="s">
        <v>403</v>
      </c>
      <c r="C50" s="94">
        <v>902</v>
      </c>
      <c r="D50" s="4" t="s">
        <v>2</v>
      </c>
      <c r="E50" s="4" t="s">
        <v>6</v>
      </c>
      <c r="F50" s="4" t="s">
        <v>78</v>
      </c>
      <c r="G50" s="4" t="s">
        <v>114</v>
      </c>
      <c r="H50" s="4" t="s">
        <v>74</v>
      </c>
      <c r="I50" s="4" t="s">
        <v>402</v>
      </c>
      <c r="J50" s="4"/>
      <c r="K50" s="8">
        <f>SUM(K51)</f>
        <v>500</v>
      </c>
    </row>
    <row r="51" spans="1:11" ht="31.5" customHeight="1" x14ac:dyDescent="0.25">
      <c r="A51" s="139"/>
      <c r="B51" s="7" t="s">
        <v>120</v>
      </c>
      <c r="C51" s="94">
        <v>902</v>
      </c>
      <c r="D51" s="4" t="s">
        <v>2</v>
      </c>
      <c r="E51" s="4" t="s">
        <v>6</v>
      </c>
      <c r="F51" s="4" t="s">
        <v>78</v>
      </c>
      <c r="G51" s="4" t="s">
        <v>114</v>
      </c>
      <c r="H51" s="4" t="s">
        <v>74</v>
      </c>
      <c r="I51" s="4" t="s">
        <v>402</v>
      </c>
      <c r="J51" s="4" t="s">
        <v>47</v>
      </c>
      <c r="K51" s="8">
        <v>500</v>
      </c>
    </row>
    <row r="52" spans="1:11" s="3" customFormat="1" ht="31.5" customHeight="1" x14ac:dyDescent="0.25">
      <c r="A52" s="139"/>
      <c r="B52" s="36" t="s">
        <v>210</v>
      </c>
      <c r="C52" s="94">
        <v>902</v>
      </c>
      <c r="D52" s="4" t="s">
        <v>2</v>
      </c>
      <c r="E52" s="4" t="s">
        <v>6</v>
      </c>
      <c r="F52" s="4" t="s">
        <v>78</v>
      </c>
      <c r="G52" s="100">
        <v>2</v>
      </c>
      <c r="H52" s="4" t="s">
        <v>74</v>
      </c>
      <c r="I52" s="4" t="s">
        <v>79</v>
      </c>
      <c r="J52" s="4"/>
      <c r="K52" s="8">
        <f>SUM(K53:K54)</f>
        <v>1012.5</v>
      </c>
    </row>
    <row r="53" spans="1:11" s="3" customFormat="1" ht="46.5" customHeight="1" x14ac:dyDescent="0.25">
      <c r="A53" s="139"/>
      <c r="B53" s="7" t="s">
        <v>119</v>
      </c>
      <c r="C53" s="94">
        <v>902</v>
      </c>
      <c r="D53" s="4" t="s">
        <v>2</v>
      </c>
      <c r="E53" s="4" t="s">
        <v>6</v>
      </c>
      <c r="F53" s="4" t="s">
        <v>78</v>
      </c>
      <c r="G53" s="100">
        <v>2</v>
      </c>
      <c r="H53" s="4" t="s">
        <v>74</v>
      </c>
      <c r="I53" s="4" t="s">
        <v>79</v>
      </c>
      <c r="J53" s="4" t="s">
        <v>46</v>
      </c>
      <c r="K53" s="8">
        <v>931.5</v>
      </c>
    </row>
    <row r="54" spans="1:11" s="3" customFormat="1" ht="31.5" customHeight="1" x14ac:dyDescent="0.25">
      <c r="A54" s="139"/>
      <c r="B54" s="7" t="s">
        <v>120</v>
      </c>
      <c r="C54" s="94">
        <v>902</v>
      </c>
      <c r="D54" s="4" t="s">
        <v>2</v>
      </c>
      <c r="E54" s="4" t="s">
        <v>6</v>
      </c>
      <c r="F54" s="4" t="s">
        <v>78</v>
      </c>
      <c r="G54" s="100">
        <v>2</v>
      </c>
      <c r="H54" s="4" t="s">
        <v>74</v>
      </c>
      <c r="I54" s="4" t="s">
        <v>79</v>
      </c>
      <c r="J54" s="4" t="s">
        <v>47</v>
      </c>
      <c r="K54" s="8">
        <v>81</v>
      </c>
    </row>
    <row r="55" spans="1:11" s="3" customFormat="1" ht="63" customHeight="1" x14ac:dyDescent="0.25">
      <c r="A55" s="139"/>
      <c r="B55" s="6" t="s">
        <v>405</v>
      </c>
      <c r="C55" s="94">
        <v>902</v>
      </c>
      <c r="D55" s="4" t="s">
        <v>2</v>
      </c>
      <c r="E55" s="4" t="s">
        <v>6</v>
      </c>
      <c r="F55" s="4" t="s">
        <v>78</v>
      </c>
      <c r="G55" s="100">
        <v>2</v>
      </c>
      <c r="H55" s="4" t="s">
        <v>74</v>
      </c>
      <c r="I55" s="4" t="s">
        <v>250</v>
      </c>
      <c r="J55" s="4"/>
      <c r="K55" s="8">
        <f>SUM(K56:K57)</f>
        <v>1015.6</v>
      </c>
    </row>
    <row r="56" spans="1:11" s="3" customFormat="1" ht="50.25" customHeight="1" x14ac:dyDescent="0.25">
      <c r="A56" s="139"/>
      <c r="B56" s="7" t="s">
        <v>119</v>
      </c>
      <c r="C56" s="94">
        <v>902</v>
      </c>
      <c r="D56" s="4" t="s">
        <v>2</v>
      </c>
      <c r="E56" s="4" t="s">
        <v>6</v>
      </c>
      <c r="F56" s="4" t="s">
        <v>78</v>
      </c>
      <c r="G56" s="100">
        <v>2</v>
      </c>
      <c r="H56" s="4" t="s">
        <v>74</v>
      </c>
      <c r="I56" s="4" t="s">
        <v>250</v>
      </c>
      <c r="J56" s="4" t="s">
        <v>46</v>
      </c>
      <c r="K56" s="8">
        <v>931.4</v>
      </c>
    </row>
    <row r="57" spans="1:11" s="3" customFormat="1" ht="31.5" customHeight="1" x14ac:dyDescent="0.25">
      <c r="A57" s="139"/>
      <c r="B57" s="7" t="s">
        <v>120</v>
      </c>
      <c r="C57" s="94">
        <v>902</v>
      </c>
      <c r="D57" s="4" t="s">
        <v>2</v>
      </c>
      <c r="E57" s="4" t="s">
        <v>6</v>
      </c>
      <c r="F57" s="4" t="s">
        <v>78</v>
      </c>
      <c r="G57" s="100">
        <v>2</v>
      </c>
      <c r="H57" s="4" t="s">
        <v>74</v>
      </c>
      <c r="I57" s="4" t="s">
        <v>250</v>
      </c>
      <c r="J57" s="4" t="s">
        <v>47</v>
      </c>
      <c r="K57" s="8">
        <v>84.2</v>
      </c>
    </row>
    <row r="58" spans="1:11" s="3" customFormat="1" ht="31.5" customHeight="1" x14ac:dyDescent="0.25">
      <c r="A58" s="139"/>
      <c r="B58" s="7" t="s">
        <v>660</v>
      </c>
      <c r="C58" s="94">
        <v>902</v>
      </c>
      <c r="D58" s="4" t="s">
        <v>2</v>
      </c>
      <c r="E58" s="4" t="s">
        <v>6</v>
      </c>
      <c r="F58" s="4" t="s">
        <v>78</v>
      </c>
      <c r="G58" s="100">
        <v>3</v>
      </c>
      <c r="H58" s="4"/>
      <c r="I58" s="4"/>
      <c r="J58" s="4"/>
      <c r="K58" s="8">
        <f>K59</f>
        <v>30170.1</v>
      </c>
    </row>
    <row r="59" spans="1:11" s="3" customFormat="1" ht="31.5" customHeight="1" x14ac:dyDescent="0.25">
      <c r="A59" s="139"/>
      <c r="B59" s="7" t="s">
        <v>660</v>
      </c>
      <c r="C59" s="94">
        <v>902</v>
      </c>
      <c r="D59" s="4" t="s">
        <v>2</v>
      </c>
      <c r="E59" s="4" t="s">
        <v>6</v>
      </c>
      <c r="F59" s="4" t="s">
        <v>78</v>
      </c>
      <c r="G59" s="100">
        <v>3</v>
      </c>
      <c r="H59" s="4" t="s">
        <v>74</v>
      </c>
      <c r="I59" s="4"/>
      <c r="J59" s="4"/>
      <c r="K59" s="8">
        <f>K60</f>
        <v>30170.1</v>
      </c>
    </row>
    <row r="60" spans="1:11" s="3" customFormat="1" ht="18" customHeight="1" x14ac:dyDescent="0.25">
      <c r="A60" s="139"/>
      <c r="B60" s="7" t="s">
        <v>45</v>
      </c>
      <c r="C60" s="94">
        <v>902</v>
      </c>
      <c r="D60" s="4" t="s">
        <v>2</v>
      </c>
      <c r="E60" s="4" t="s">
        <v>6</v>
      </c>
      <c r="F60" s="4" t="s">
        <v>78</v>
      </c>
      <c r="G60" s="100">
        <v>3</v>
      </c>
      <c r="H60" s="4" t="s">
        <v>74</v>
      </c>
      <c r="I60" s="4" t="s">
        <v>75</v>
      </c>
      <c r="J60" s="4"/>
      <c r="K60" s="8">
        <f>K61+K62</f>
        <v>30170.1</v>
      </c>
    </row>
    <row r="61" spans="1:11" s="3" customFormat="1" ht="54" customHeight="1" x14ac:dyDescent="0.25">
      <c r="A61" s="139"/>
      <c r="B61" s="7" t="s">
        <v>119</v>
      </c>
      <c r="C61" s="94">
        <v>902</v>
      </c>
      <c r="D61" s="4" t="s">
        <v>2</v>
      </c>
      <c r="E61" s="4" t="s">
        <v>6</v>
      </c>
      <c r="F61" s="4" t="s">
        <v>78</v>
      </c>
      <c r="G61" s="100">
        <v>3</v>
      </c>
      <c r="H61" s="4" t="s">
        <v>74</v>
      </c>
      <c r="I61" s="4" t="s">
        <v>75</v>
      </c>
      <c r="J61" s="4" t="s">
        <v>46</v>
      </c>
      <c r="K61" s="8">
        <v>29822.1</v>
      </c>
    </row>
    <row r="62" spans="1:11" s="3" customFormat="1" ht="33.75" customHeight="1" x14ac:dyDescent="0.25">
      <c r="A62" s="139"/>
      <c r="B62" s="7" t="s">
        <v>120</v>
      </c>
      <c r="C62" s="94">
        <v>902</v>
      </c>
      <c r="D62" s="4" t="s">
        <v>2</v>
      </c>
      <c r="E62" s="4" t="s">
        <v>6</v>
      </c>
      <c r="F62" s="4" t="s">
        <v>78</v>
      </c>
      <c r="G62" s="100">
        <v>3</v>
      </c>
      <c r="H62" s="4" t="s">
        <v>74</v>
      </c>
      <c r="I62" s="4" t="s">
        <v>75</v>
      </c>
      <c r="J62" s="4" t="s">
        <v>47</v>
      </c>
      <c r="K62" s="8">
        <v>348</v>
      </c>
    </row>
    <row r="63" spans="1:11" s="3" customFormat="1" ht="18" customHeight="1" x14ac:dyDescent="0.25">
      <c r="A63" s="139"/>
      <c r="B63" s="7" t="s">
        <v>174</v>
      </c>
      <c r="C63" s="94">
        <v>902</v>
      </c>
      <c r="D63" s="4" t="s">
        <v>2</v>
      </c>
      <c r="E63" s="4" t="s">
        <v>7</v>
      </c>
      <c r="F63" s="4"/>
      <c r="G63" s="100"/>
      <c r="H63" s="4"/>
      <c r="I63" s="4"/>
      <c r="J63" s="4"/>
      <c r="K63" s="8">
        <f>SUM(K64)</f>
        <v>13.4</v>
      </c>
    </row>
    <row r="64" spans="1:11" s="3" customFormat="1" ht="18" customHeight="1" x14ac:dyDescent="0.25">
      <c r="A64" s="139"/>
      <c r="B64" s="7" t="s">
        <v>65</v>
      </c>
      <c r="C64" s="94">
        <v>902</v>
      </c>
      <c r="D64" s="4" t="s">
        <v>2</v>
      </c>
      <c r="E64" s="4" t="s">
        <v>7</v>
      </c>
      <c r="F64" s="4">
        <v>52</v>
      </c>
      <c r="G64" s="100"/>
      <c r="H64" s="4"/>
      <c r="I64" s="4"/>
      <c r="J64" s="4"/>
      <c r="K64" s="8">
        <f>SUM(K65)</f>
        <v>13.4</v>
      </c>
    </row>
    <row r="65" spans="1:11" s="3" customFormat="1" ht="24.75" customHeight="1" x14ac:dyDescent="0.25">
      <c r="A65" s="139"/>
      <c r="B65" s="34" t="s">
        <v>50</v>
      </c>
      <c r="C65" s="94">
        <v>902</v>
      </c>
      <c r="D65" s="4" t="s">
        <v>2</v>
      </c>
      <c r="E65" s="4" t="s">
        <v>7</v>
      </c>
      <c r="F65" s="4" t="s">
        <v>78</v>
      </c>
      <c r="G65" s="4" t="s">
        <v>114</v>
      </c>
      <c r="H65" s="4"/>
      <c r="I65" s="4"/>
      <c r="J65" s="4"/>
      <c r="K65" s="8">
        <f>SUM(K66)</f>
        <v>13.4</v>
      </c>
    </row>
    <row r="66" spans="1:11" s="3" customFormat="1" ht="51.75" customHeight="1" x14ac:dyDescent="0.25">
      <c r="A66" s="139"/>
      <c r="B66" s="6" t="s">
        <v>173</v>
      </c>
      <c r="C66" s="94">
        <v>902</v>
      </c>
      <c r="D66" s="4" t="s">
        <v>2</v>
      </c>
      <c r="E66" s="4" t="s">
        <v>7</v>
      </c>
      <c r="F66" s="4" t="s">
        <v>78</v>
      </c>
      <c r="G66" s="4" t="s">
        <v>114</v>
      </c>
      <c r="H66" s="4" t="s">
        <v>74</v>
      </c>
      <c r="I66" s="4" t="s">
        <v>172</v>
      </c>
      <c r="J66" s="4"/>
      <c r="K66" s="8">
        <f>SUM(K67)</f>
        <v>13.4</v>
      </c>
    </row>
    <row r="67" spans="1:11" s="3" customFormat="1" ht="31.5" customHeight="1" x14ac:dyDescent="0.25">
      <c r="A67" s="139"/>
      <c r="B67" s="7" t="s">
        <v>120</v>
      </c>
      <c r="C67" s="94">
        <v>902</v>
      </c>
      <c r="D67" s="4" t="s">
        <v>2</v>
      </c>
      <c r="E67" s="4" t="s">
        <v>7</v>
      </c>
      <c r="F67" s="4" t="s">
        <v>78</v>
      </c>
      <c r="G67" s="4" t="s">
        <v>114</v>
      </c>
      <c r="H67" s="4" t="s">
        <v>74</v>
      </c>
      <c r="I67" s="4" t="s">
        <v>172</v>
      </c>
      <c r="J67" s="4" t="s">
        <v>47</v>
      </c>
      <c r="K67" s="8">
        <v>13.4</v>
      </c>
    </row>
    <row r="68" spans="1:11" s="3" customFormat="1" ht="18" customHeight="1" x14ac:dyDescent="0.25">
      <c r="A68" s="139"/>
      <c r="B68" s="7" t="s">
        <v>9</v>
      </c>
      <c r="C68" s="94">
        <v>902</v>
      </c>
      <c r="D68" s="4" t="s">
        <v>2</v>
      </c>
      <c r="E68" s="4" t="s">
        <v>39</v>
      </c>
      <c r="F68" s="4"/>
      <c r="G68" s="100"/>
      <c r="H68" s="4"/>
      <c r="I68" s="4"/>
      <c r="J68" s="4"/>
      <c r="K68" s="8">
        <f>SUM(K74+K113+K118+K88+K69+K108)</f>
        <v>314718.90000000002</v>
      </c>
    </row>
    <row r="69" spans="1:11" s="3" customFormat="1" ht="18" customHeight="1" x14ac:dyDescent="0.25">
      <c r="A69" s="139"/>
      <c r="B69" s="34" t="s">
        <v>406</v>
      </c>
      <c r="C69" s="94">
        <v>902</v>
      </c>
      <c r="D69" s="4" t="s">
        <v>2</v>
      </c>
      <c r="E69" s="4" t="s">
        <v>39</v>
      </c>
      <c r="F69" s="4" t="s">
        <v>5</v>
      </c>
      <c r="G69" s="100"/>
      <c r="H69" s="4"/>
      <c r="I69" s="4"/>
      <c r="J69" s="4"/>
      <c r="K69" s="8">
        <f>SUM(K70)</f>
        <v>32456.2</v>
      </c>
    </row>
    <row r="70" spans="1:11" s="3" customFormat="1" ht="31.5" customHeight="1" x14ac:dyDescent="0.25">
      <c r="A70" s="139"/>
      <c r="B70" s="7" t="s">
        <v>407</v>
      </c>
      <c r="C70" s="94">
        <v>902</v>
      </c>
      <c r="D70" s="4" t="s">
        <v>2</v>
      </c>
      <c r="E70" s="4" t="s">
        <v>39</v>
      </c>
      <c r="F70" s="4" t="s">
        <v>5</v>
      </c>
      <c r="G70" s="100">
        <v>1</v>
      </c>
      <c r="H70" s="4"/>
      <c r="I70" s="4"/>
      <c r="J70" s="4"/>
      <c r="K70" s="8">
        <f>SUM(K71)</f>
        <v>32456.2</v>
      </c>
    </row>
    <row r="71" spans="1:11" s="3" customFormat="1" ht="63" customHeight="1" x14ac:dyDescent="0.25">
      <c r="A71" s="139"/>
      <c r="B71" s="7" t="s">
        <v>408</v>
      </c>
      <c r="C71" s="94">
        <v>902</v>
      </c>
      <c r="D71" s="4" t="s">
        <v>2</v>
      </c>
      <c r="E71" s="4" t="s">
        <v>39</v>
      </c>
      <c r="F71" s="4" t="s">
        <v>5</v>
      </c>
      <c r="G71" s="100">
        <v>1</v>
      </c>
      <c r="H71" s="4" t="s">
        <v>2</v>
      </c>
      <c r="I71" s="4"/>
      <c r="J71" s="4"/>
      <c r="K71" s="8">
        <f>SUM(K72)</f>
        <v>32456.2</v>
      </c>
    </row>
    <row r="72" spans="1:11" s="3" customFormat="1" ht="47.25" customHeight="1" x14ac:dyDescent="0.25">
      <c r="A72" s="139"/>
      <c r="B72" s="7" t="s">
        <v>64</v>
      </c>
      <c r="C72" s="94">
        <v>902</v>
      </c>
      <c r="D72" s="4" t="s">
        <v>2</v>
      </c>
      <c r="E72" s="4" t="s">
        <v>39</v>
      </c>
      <c r="F72" s="4" t="s">
        <v>5</v>
      </c>
      <c r="G72" s="100">
        <v>1</v>
      </c>
      <c r="H72" s="4" t="s">
        <v>2</v>
      </c>
      <c r="I72" s="4" t="s">
        <v>82</v>
      </c>
      <c r="J72" s="4"/>
      <c r="K72" s="8">
        <f>SUM(K73)</f>
        <v>32456.2</v>
      </c>
    </row>
    <row r="73" spans="1:11" s="3" customFormat="1" ht="31.5" customHeight="1" x14ac:dyDescent="0.25">
      <c r="A73" s="139"/>
      <c r="B73" s="37" t="s">
        <v>118</v>
      </c>
      <c r="C73" s="94">
        <v>902</v>
      </c>
      <c r="D73" s="4" t="s">
        <v>2</v>
      </c>
      <c r="E73" s="4" t="s">
        <v>39</v>
      </c>
      <c r="F73" s="4" t="s">
        <v>5</v>
      </c>
      <c r="G73" s="100">
        <v>1</v>
      </c>
      <c r="H73" s="4" t="s">
        <v>2</v>
      </c>
      <c r="I73" s="4" t="s">
        <v>82</v>
      </c>
      <c r="J73" s="4" t="s">
        <v>57</v>
      </c>
      <c r="K73" s="8">
        <v>32456.2</v>
      </c>
    </row>
    <row r="74" spans="1:11" s="3" customFormat="1" ht="31.5" customHeight="1" x14ac:dyDescent="0.25">
      <c r="A74" s="139"/>
      <c r="B74" s="7" t="s">
        <v>325</v>
      </c>
      <c r="C74" s="94">
        <v>902</v>
      </c>
      <c r="D74" s="4" t="s">
        <v>2</v>
      </c>
      <c r="E74" s="4" t="s">
        <v>39</v>
      </c>
      <c r="F74" s="4" t="s">
        <v>8</v>
      </c>
      <c r="G74" s="100"/>
      <c r="H74" s="4"/>
      <c r="I74" s="4"/>
      <c r="J74" s="4"/>
      <c r="K74" s="8">
        <f t="shared" ref="K74" si="2">SUM(K75)</f>
        <v>259939.20000000001</v>
      </c>
    </row>
    <row r="75" spans="1:11" s="3" customFormat="1" ht="31.5" customHeight="1" x14ac:dyDescent="0.25">
      <c r="A75" s="139"/>
      <c r="B75" s="7" t="s">
        <v>326</v>
      </c>
      <c r="C75" s="94">
        <v>902</v>
      </c>
      <c r="D75" s="4" t="s">
        <v>2</v>
      </c>
      <c r="E75" s="4" t="s">
        <v>39</v>
      </c>
      <c r="F75" s="4" t="s">
        <v>8</v>
      </c>
      <c r="G75" s="100">
        <v>1</v>
      </c>
      <c r="H75" s="4"/>
      <c r="I75" s="4"/>
      <c r="J75" s="4"/>
      <c r="K75" s="8">
        <f>K76+K81</f>
        <v>259939.20000000001</v>
      </c>
    </row>
    <row r="76" spans="1:11" s="3" customFormat="1" ht="18" customHeight="1" x14ac:dyDescent="0.25">
      <c r="A76" s="139"/>
      <c r="B76" s="7" t="s">
        <v>464</v>
      </c>
      <c r="C76" s="94">
        <v>902</v>
      </c>
      <c r="D76" s="4" t="s">
        <v>2</v>
      </c>
      <c r="E76" s="4" t="s">
        <v>39</v>
      </c>
      <c r="F76" s="4" t="s">
        <v>8</v>
      </c>
      <c r="G76" s="100">
        <v>1</v>
      </c>
      <c r="H76" s="4" t="s">
        <v>2</v>
      </c>
      <c r="I76" s="4"/>
      <c r="J76" s="4"/>
      <c r="K76" s="8">
        <f>SUM(K77)</f>
        <v>255827.80000000002</v>
      </c>
    </row>
    <row r="77" spans="1:11" s="3" customFormat="1" ht="47.25" customHeight="1" x14ac:dyDescent="0.25">
      <c r="A77" s="139"/>
      <c r="B77" s="7" t="s">
        <v>64</v>
      </c>
      <c r="C77" s="94">
        <v>902</v>
      </c>
      <c r="D77" s="4" t="s">
        <v>2</v>
      </c>
      <c r="E77" s="4" t="s">
        <v>39</v>
      </c>
      <c r="F77" s="4" t="s">
        <v>8</v>
      </c>
      <c r="G77" s="100">
        <v>1</v>
      </c>
      <c r="H77" s="4" t="s">
        <v>2</v>
      </c>
      <c r="I77" s="4" t="s">
        <v>82</v>
      </c>
      <c r="J77" s="4"/>
      <c r="K77" s="8">
        <f>SUM(K78:K80)</f>
        <v>255827.80000000002</v>
      </c>
    </row>
    <row r="78" spans="1:11" s="3" customFormat="1" ht="54" customHeight="1" x14ac:dyDescent="0.25">
      <c r="A78" s="139"/>
      <c r="B78" s="7" t="s">
        <v>119</v>
      </c>
      <c r="C78" s="94">
        <v>902</v>
      </c>
      <c r="D78" s="4" t="s">
        <v>2</v>
      </c>
      <c r="E78" s="4" t="s">
        <v>39</v>
      </c>
      <c r="F78" s="4" t="s">
        <v>8</v>
      </c>
      <c r="G78" s="100">
        <v>1</v>
      </c>
      <c r="H78" s="4" t="s">
        <v>2</v>
      </c>
      <c r="I78" s="4" t="s">
        <v>82</v>
      </c>
      <c r="J78" s="4" t="s">
        <v>46</v>
      </c>
      <c r="K78" s="8">
        <f>75184.9+77874.3+34340.2</f>
        <v>187399.40000000002</v>
      </c>
    </row>
    <row r="79" spans="1:11" s="3" customFormat="1" ht="31.5" customHeight="1" x14ac:dyDescent="0.25">
      <c r="A79" s="139"/>
      <c r="B79" s="7" t="s">
        <v>120</v>
      </c>
      <c r="C79" s="94">
        <v>902</v>
      </c>
      <c r="D79" s="4" t="s">
        <v>2</v>
      </c>
      <c r="E79" s="4" t="s">
        <v>39</v>
      </c>
      <c r="F79" s="4" t="s">
        <v>8</v>
      </c>
      <c r="G79" s="100">
        <v>1</v>
      </c>
      <c r="H79" s="4" t="s">
        <v>2</v>
      </c>
      <c r="I79" s="4" t="s">
        <v>82</v>
      </c>
      <c r="J79" s="4" t="s">
        <v>47</v>
      </c>
      <c r="K79" s="8">
        <f>32208.4+32765.5-361.1</f>
        <v>64612.800000000003</v>
      </c>
    </row>
    <row r="80" spans="1:11" s="3" customFormat="1" ht="18" customHeight="1" x14ac:dyDescent="0.25">
      <c r="A80" s="139"/>
      <c r="B80" s="7" t="s">
        <v>48</v>
      </c>
      <c r="C80" s="94">
        <v>902</v>
      </c>
      <c r="D80" s="4" t="s">
        <v>2</v>
      </c>
      <c r="E80" s="4" t="s">
        <v>39</v>
      </c>
      <c r="F80" s="4" t="s">
        <v>8</v>
      </c>
      <c r="G80" s="100">
        <v>1</v>
      </c>
      <c r="H80" s="4" t="s">
        <v>2</v>
      </c>
      <c r="I80" s="4" t="s">
        <v>82</v>
      </c>
      <c r="J80" s="4" t="s">
        <v>49</v>
      </c>
      <c r="K80" s="8">
        <f>226.4+135.1+3454.1</f>
        <v>3815.6</v>
      </c>
    </row>
    <row r="81" spans="1:11" s="3" customFormat="1" ht="31.5" customHeight="1" x14ac:dyDescent="0.25">
      <c r="A81" s="139"/>
      <c r="B81" s="7" t="s">
        <v>88</v>
      </c>
      <c r="C81" s="94">
        <v>902</v>
      </c>
      <c r="D81" s="4" t="s">
        <v>2</v>
      </c>
      <c r="E81" s="4" t="s">
        <v>39</v>
      </c>
      <c r="F81" s="4" t="s">
        <v>8</v>
      </c>
      <c r="G81" s="100">
        <v>1</v>
      </c>
      <c r="H81" s="4" t="s">
        <v>4</v>
      </c>
      <c r="I81" s="4"/>
      <c r="J81" s="4"/>
      <c r="K81" s="8">
        <f>K84+K86+K82</f>
        <v>4111.3999999999996</v>
      </c>
    </row>
    <row r="82" spans="1:11" s="3" customFormat="1" ht="18" customHeight="1" x14ac:dyDescent="0.25">
      <c r="A82" s="139"/>
      <c r="B82" s="7" t="s">
        <v>559</v>
      </c>
      <c r="C82" s="94">
        <v>902</v>
      </c>
      <c r="D82" s="4" t="s">
        <v>2</v>
      </c>
      <c r="E82" s="4" t="s">
        <v>39</v>
      </c>
      <c r="F82" s="4" t="s">
        <v>8</v>
      </c>
      <c r="G82" s="100">
        <v>1</v>
      </c>
      <c r="H82" s="4" t="s">
        <v>4</v>
      </c>
      <c r="I82" s="4" t="s">
        <v>558</v>
      </c>
      <c r="J82" s="95"/>
      <c r="K82" s="8">
        <f>K83</f>
        <v>559.5</v>
      </c>
    </row>
    <row r="83" spans="1:11" s="3" customFormat="1" ht="18" customHeight="1" x14ac:dyDescent="0.25">
      <c r="A83" s="139"/>
      <c r="B83" s="7" t="s">
        <v>48</v>
      </c>
      <c r="C83" s="94">
        <v>902</v>
      </c>
      <c r="D83" s="4" t="s">
        <v>2</v>
      </c>
      <c r="E83" s="4" t="s">
        <v>39</v>
      </c>
      <c r="F83" s="4" t="s">
        <v>8</v>
      </c>
      <c r="G83" s="100">
        <v>1</v>
      </c>
      <c r="H83" s="4" t="s">
        <v>4</v>
      </c>
      <c r="I83" s="4" t="s">
        <v>558</v>
      </c>
      <c r="J83" s="95" t="s">
        <v>49</v>
      </c>
      <c r="K83" s="8">
        <v>559.5</v>
      </c>
    </row>
    <row r="84" spans="1:11" s="3" customFormat="1" ht="18" customHeight="1" x14ac:dyDescent="0.25">
      <c r="A84" s="139"/>
      <c r="B84" s="7" t="s">
        <v>230</v>
      </c>
      <c r="C84" s="94">
        <v>902</v>
      </c>
      <c r="D84" s="4" t="s">
        <v>2</v>
      </c>
      <c r="E84" s="4" t="s">
        <v>39</v>
      </c>
      <c r="F84" s="4" t="s">
        <v>8</v>
      </c>
      <c r="G84" s="100">
        <v>1</v>
      </c>
      <c r="H84" s="4" t="s">
        <v>4</v>
      </c>
      <c r="I84" s="4" t="s">
        <v>229</v>
      </c>
      <c r="J84" s="4"/>
      <c r="K84" s="8">
        <f>K85</f>
        <v>334.8</v>
      </c>
    </row>
    <row r="85" spans="1:11" s="3" customFormat="1" ht="31.5" customHeight="1" x14ac:dyDescent="0.25">
      <c r="A85" s="139"/>
      <c r="B85" s="7" t="s">
        <v>120</v>
      </c>
      <c r="C85" s="94">
        <v>902</v>
      </c>
      <c r="D85" s="4" t="s">
        <v>2</v>
      </c>
      <c r="E85" s="4" t="s">
        <v>39</v>
      </c>
      <c r="F85" s="4" t="s">
        <v>8</v>
      </c>
      <c r="G85" s="100">
        <v>1</v>
      </c>
      <c r="H85" s="4" t="s">
        <v>4</v>
      </c>
      <c r="I85" s="4" t="s">
        <v>229</v>
      </c>
      <c r="J85" s="4" t="s">
        <v>47</v>
      </c>
      <c r="K85" s="8">
        <v>334.8</v>
      </c>
    </row>
    <row r="86" spans="1:11" s="3" customFormat="1" ht="31.5" customHeight="1" x14ac:dyDescent="0.25">
      <c r="A86" s="139"/>
      <c r="B86" s="7" t="s">
        <v>234</v>
      </c>
      <c r="C86" s="94">
        <v>902</v>
      </c>
      <c r="D86" s="4" t="s">
        <v>2</v>
      </c>
      <c r="E86" s="4" t="s">
        <v>39</v>
      </c>
      <c r="F86" s="4" t="s">
        <v>8</v>
      </c>
      <c r="G86" s="100">
        <v>1</v>
      </c>
      <c r="H86" s="4" t="s">
        <v>4</v>
      </c>
      <c r="I86" s="4" t="s">
        <v>235</v>
      </c>
      <c r="J86" s="4"/>
      <c r="K86" s="8">
        <f>SUM(K87)</f>
        <v>3217.1</v>
      </c>
    </row>
    <row r="87" spans="1:11" s="3" customFormat="1" ht="31.5" customHeight="1" x14ac:dyDescent="0.25">
      <c r="A87" s="139"/>
      <c r="B87" s="7" t="s">
        <v>120</v>
      </c>
      <c r="C87" s="94">
        <v>902</v>
      </c>
      <c r="D87" s="4" t="s">
        <v>2</v>
      </c>
      <c r="E87" s="4" t="s">
        <v>39</v>
      </c>
      <c r="F87" s="4" t="s">
        <v>8</v>
      </c>
      <c r="G87" s="100">
        <v>1</v>
      </c>
      <c r="H87" s="4" t="s">
        <v>4</v>
      </c>
      <c r="I87" s="4" t="s">
        <v>235</v>
      </c>
      <c r="J87" s="4" t="s">
        <v>47</v>
      </c>
      <c r="K87" s="8">
        <v>3217.1</v>
      </c>
    </row>
    <row r="88" spans="1:11" s="3" customFormat="1" ht="31.5" customHeight="1" x14ac:dyDescent="0.25">
      <c r="A88" s="139"/>
      <c r="B88" s="7" t="s">
        <v>157</v>
      </c>
      <c r="C88" s="94">
        <v>902</v>
      </c>
      <c r="D88" s="4" t="s">
        <v>2</v>
      </c>
      <c r="E88" s="4" t="s">
        <v>39</v>
      </c>
      <c r="F88" s="4" t="s">
        <v>68</v>
      </c>
      <c r="G88" s="100"/>
      <c r="H88" s="4"/>
      <c r="I88" s="4"/>
      <c r="J88" s="4"/>
      <c r="K88" s="8">
        <f>K89+K93+K96+K100</f>
        <v>12296.2</v>
      </c>
    </row>
    <row r="89" spans="1:11" s="3" customFormat="1" ht="47.25" customHeight="1" x14ac:dyDescent="0.25">
      <c r="A89" s="139"/>
      <c r="B89" s="7" t="s">
        <v>327</v>
      </c>
      <c r="C89" s="94">
        <v>902</v>
      </c>
      <c r="D89" s="4" t="s">
        <v>2</v>
      </c>
      <c r="E89" s="4" t="s">
        <v>39</v>
      </c>
      <c r="F89" s="4" t="s">
        <v>68</v>
      </c>
      <c r="G89" s="4" t="s">
        <v>87</v>
      </c>
      <c r="H89" s="4"/>
      <c r="I89" s="4"/>
      <c r="J89" s="4"/>
      <c r="K89" s="8">
        <f>K90</f>
        <v>400</v>
      </c>
    </row>
    <row r="90" spans="1:11" s="3" customFormat="1" ht="47.25" customHeight="1" x14ac:dyDescent="0.25">
      <c r="A90" s="139"/>
      <c r="B90" s="7" t="s">
        <v>328</v>
      </c>
      <c r="C90" s="94">
        <v>902</v>
      </c>
      <c r="D90" s="4" t="s">
        <v>2</v>
      </c>
      <c r="E90" s="4" t="s">
        <v>39</v>
      </c>
      <c r="F90" s="4" t="s">
        <v>68</v>
      </c>
      <c r="G90" s="4" t="s">
        <v>87</v>
      </c>
      <c r="H90" s="4" t="s">
        <v>2</v>
      </c>
      <c r="I90" s="4"/>
      <c r="J90" s="4"/>
      <c r="K90" s="8">
        <f>K91</f>
        <v>400</v>
      </c>
    </row>
    <row r="91" spans="1:11" s="3" customFormat="1" ht="78.75" customHeight="1" x14ac:dyDescent="0.25">
      <c r="A91" s="139"/>
      <c r="B91" s="7" t="s">
        <v>329</v>
      </c>
      <c r="C91" s="94">
        <v>902</v>
      </c>
      <c r="D91" s="4" t="s">
        <v>2</v>
      </c>
      <c r="E91" s="4" t="s">
        <v>39</v>
      </c>
      <c r="F91" s="4" t="s">
        <v>68</v>
      </c>
      <c r="G91" s="4" t="s">
        <v>87</v>
      </c>
      <c r="H91" s="4" t="s">
        <v>2</v>
      </c>
      <c r="I91" s="4" t="s">
        <v>277</v>
      </c>
      <c r="J91" s="4"/>
      <c r="K91" s="8">
        <f>K92</f>
        <v>400</v>
      </c>
    </row>
    <row r="92" spans="1:11" s="3" customFormat="1" ht="31.5" customHeight="1" x14ac:dyDescent="0.25">
      <c r="A92" s="139"/>
      <c r="B92" s="7" t="s">
        <v>120</v>
      </c>
      <c r="C92" s="94">
        <v>902</v>
      </c>
      <c r="D92" s="4" t="s">
        <v>2</v>
      </c>
      <c r="E92" s="4" t="s">
        <v>39</v>
      </c>
      <c r="F92" s="4" t="s">
        <v>68</v>
      </c>
      <c r="G92" s="4" t="s">
        <v>87</v>
      </c>
      <c r="H92" s="4" t="s">
        <v>2</v>
      </c>
      <c r="I92" s="4" t="s">
        <v>277</v>
      </c>
      <c r="J92" s="4" t="s">
        <v>47</v>
      </c>
      <c r="K92" s="8">
        <f>200+200</f>
        <v>400</v>
      </c>
    </row>
    <row r="93" spans="1:11" s="3" customFormat="1" ht="31.5" customHeight="1" x14ac:dyDescent="0.25">
      <c r="A93" s="139"/>
      <c r="B93" s="7" t="s">
        <v>330</v>
      </c>
      <c r="C93" s="94">
        <v>902</v>
      </c>
      <c r="D93" s="4" t="s">
        <v>2</v>
      </c>
      <c r="E93" s="4" t="s">
        <v>39</v>
      </c>
      <c r="F93" s="4" t="s">
        <v>68</v>
      </c>
      <c r="G93" s="100">
        <v>2</v>
      </c>
      <c r="H93" s="4"/>
      <c r="I93" s="4"/>
      <c r="J93" s="4"/>
      <c r="K93" s="8">
        <f>K94</f>
        <v>2145</v>
      </c>
    </row>
    <row r="94" spans="1:11" s="3" customFormat="1" ht="65.25" customHeight="1" x14ac:dyDescent="0.25">
      <c r="A94" s="139"/>
      <c r="B94" s="7" t="s">
        <v>331</v>
      </c>
      <c r="C94" s="94">
        <v>902</v>
      </c>
      <c r="D94" s="4" t="s">
        <v>2</v>
      </c>
      <c r="E94" s="4" t="s">
        <v>39</v>
      </c>
      <c r="F94" s="4" t="s">
        <v>68</v>
      </c>
      <c r="G94" s="100">
        <v>2</v>
      </c>
      <c r="H94" s="4" t="s">
        <v>2</v>
      </c>
      <c r="I94" s="4" t="s">
        <v>152</v>
      </c>
      <c r="J94" s="4"/>
      <c r="K94" s="8">
        <f>SUM(K95)</f>
        <v>2145</v>
      </c>
    </row>
    <row r="95" spans="1:11" s="3" customFormat="1" ht="31.5" customHeight="1" x14ac:dyDescent="0.25">
      <c r="A95" s="139"/>
      <c r="B95" s="7" t="s">
        <v>120</v>
      </c>
      <c r="C95" s="94">
        <v>902</v>
      </c>
      <c r="D95" s="4" t="s">
        <v>2</v>
      </c>
      <c r="E95" s="4" t="s">
        <v>39</v>
      </c>
      <c r="F95" s="4" t="s">
        <v>68</v>
      </c>
      <c r="G95" s="100">
        <v>2</v>
      </c>
      <c r="H95" s="4" t="s">
        <v>2</v>
      </c>
      <c r="I95" s="4" t="s">
        <v>152</v>
      </c>
      <c r="J95" s="4" t="s">
        <v>47</v>
      </c>
      <c r="K95" s="8">
        <f>265+300+300+74+20+40+30+50+100+100+251+165+50+100+100+30+20+50+100</f>
        <v>2145</v>
      </c>
    </row>
    <row r="96" spans="1:11" s="3" customFormat="1" ht="38.25" customHeight="1" x14ac:dyDescent="0.25">
      <c r="A96" s="139"/>
      <c r="B96" s="7" t="s">
        <v>332</v>
      </c>
      <c r="C96" s="94">
        <v>902</v>
      </c>
      <c r="D96" s="4" t="s">
        <v>2</v>
      </c>
      <c r="E96" s="4" t="s">
        <v>39</v>
      </c>
      <c r="F96" s="4" t="s">
        <v>68</v>
      </c>
      <c r="G96" s="4" t="s">
        <v>125</v>
      </c>
      <c r="H96" s="4"/>
      <c r="I96" s="4"/>
      <c r="J96" s="4"/>
      <c r="K96" s="8">
        <f>SUM(K97)</f>
        <v>7663.7</v>
      </c>
    </row>
    <row r="97" spans="1:11" s="3" customFormat="1" ht="31.5" customHeight="1" x14ac:dyDescent="0.25">
      <c r="A97" s="139"/>
      <c r="B97" s="7" t="s">
        <v>184</v>
      </c>
      <c r="C97" s="94">
        <v>902</v>
      </c>
      <c r="D97" s="4" t="s">
        <v>2</v>
      </c>
      <c r="E97" s="4" t="s">
        <v>39</v>
      </c>
      <c r="F97" s="4" t="s">
        <v>68</v>
      </c>
      <c r="G97" s="4" t="s">
        <v>125</v>
      </c>
      <c r="H97" s="4" t="s">
        <v>2</v>
      </c>
      <c r="I97" s="4"/>
      <c r="J97" s="4"/>
      <c r="K97" s="8">
        <f>SUM(K98)</f>
        <v>7663.7</v>
      </c>
    </row>
    <row r="98" spans="1:11" s="3" customFormat="1" ht="79.5" customHeight="1" x14ac:dyDescent="0.25">
      <c r="A98" s="139"/>
      <c r="B98" s="7" t="s">
        <v>224</v>
      </c>
      <c r="C98" s="94">
        <v>902</v>
      </c>
      <c r="D98" s="4" t="s">
        <v>2</v>
      </c>
      <c r="E98" s="4" t="s">
        <v>39</v>
      </c>
      <c r="F98" s="4" t="s">
        <v>68</v>
      </c>
      <c r="G98" s="4" t="s">
        <v>125</v>
      </c>
      <c r="H98" s="4" t="s">
        <v>2</v>
      </c>
      <c r="I98" s="4" t="s">
        <v>185</v>
      </c>
      <c r="J98" s="4"/>
      <c r="K98" s="8">
        <f>K99</f>
        <v>7663.7</v>
      </c>
    </row>
    <row r="99" spans="1:11" s="3" customFormat="1" ht="31.5" customHeight="1" x14ac:dyDescent="0.25">
      <c r="A99" s="139"/>
      <c r="B99" s="37" t="s">
        <v>118</v>
      </c>
      <c r="C99" s="94">
        <v>902</v>
      </c>
      <c r="D99" s="4" t="s">
        <v>2</v>
      </c>
      <c r="E99" s="4" t="s">
        <v>39</v>
      </c>
      <c r="F99" s="4" t="s">
        <v>68</v>
      </c>
      <c r="G99" s="4" t="s">
        <v>125</v>
      </c>
      <c r="H99" s="4" t="s">
        <v>2</v>
      </c>
      <c r="I99" s="4" t="s">
        <v>185</v>
      </c>
      <c r="J99" s="4" t="s">
        <v>57</v>
      </c>
      <c r="K99" s="8">
        <v>7663.7</v>
      </c>
    </row>
    <row r="100" spans="1:11" s="3" customFormat="1" ht="51" customHeight="1" x14ac:dyDescent="0.25">
      <c r="A100" s="139"/>
      <c r="B100" s="37" t="s">
        <v>701</v>
      </c>
      <c r="C100" s="94">
        <v>902</v>
      </c>
      <c r="D100" s="4" t="s">
        <v>2</v>
      </c>
      <c r="E100" s="4" t="s">
        <v>39</v>
      </c>
      <c r="F100" s="4" t="s">
        <v>68</v>
      </c>
      <c r="G100" s="4" t="s">
        <v>92</v>
      </c>
      <c r="H100" s="4"/>
      <c r="I100" s="4"/>
      <c r="J100" s="4"/>
      <c r="K100" s="8">
        <f>K101+K104+K106</f>
        <v>2087.5</v>
      </c>
    </row>
    <row r="101" spans="1:11" s="3" customFormat="1" ht="53.25" customHeight="1" x14ac:dyDescent="0.25">
      <c r="A101" s="139"/>
      <c r="B101" s="37" t="s">
        <v>702</v>
      </c>
      <c r="C101" s="94">
        <v>902</v>
      </c>
      <c r="D101" s="4" t="s">
        <v>2</v>
      </c>
      <c r="E101" s="4" t="s">
        <v>39</v>
      </c>
      <c r="F101" s="4" t="s">
        <v>68</v>
      </c>
      <c r="G101" s="4" t="s">
        <v>92</v>
      </c>
      <c r="H101" s="4" t="s">
        <v>2</v>
      </c>
      <c r="I101" s="4"/>
      <c r="J101" s="4"/>
      <c r="K101" s="8">
        <f>K102</f>
        <v>300</v>
      </c>
    </row>
    <row r="102" spans="1:11" s="3" customFormat="1" ht="31.5" customHeight="1" x14ac:dyDescent="0.25">
      <c r="A102" s="139"/>
      <c r="B102" s="37" t="s">
        <v>703</v>
      </c>
      <c r="C102" s="94">
        <v>902</v>
      </c>
      <c r="D102" s="4" t="s">
        <v>2</v>
      </c>
      <c r="E102" s="4" t="s">
        <v>39</v>
      </c>
      <c r="F102" s="4" t="s">
        <v>68</v>
      </c>
      <c r="G102" s="4" t="s">
        <v>92</v>
      </c>
      <c r="H102" s="4" t="s">
        <v>2</v>
      </c>
      <c r="I102" s="4" t="s">
        <v>673</v>
      </c>
      <c r="J102" s="4"/>
      <c r="K102" s="8">
        <f>K103</f>
        <v>300</v>
      </c>
    </row>
    <row r="103" spans="1:11" s="3" customFormat="1" ht="31.5" customHeight="1" x14ac:dyDescent="0.25">
      <c r="A103" s="139"/>
      <c r="B103" s="37" t="s">
        <v>120</v>
      </c>
      <c r="C103" s="94">
        <v>902</v>
      </c>
      <c r="D103" s="4" t="s">
        <v>2</v>
      </c>
      <c r="E103" s="4" t="s">
        <v>39</v>
      </c>
      <c r="F103" s="4" t="s">
        <v>68</v>
      </c>
      <c r="G103" s="4" t="s">
        <v>92</v>
      </c>
      <c r="H103" s="4" t="s">
        <v>2</v>
      </c>
      <c r="I103" s="4" t="s">
        <v>673</v>
      </c>
      <c r="J103" s="4" t="s">
        <v>47</v>
      </c>
      <c r="K103" s="8">
        <f>823.5-523.5</f>
        <v>300</v>
      </c>
    </row>
    <row r="104" spans="1:11" s="3" customFormat="1" ht="31.5" customHeight="1" x14ac:dyDescent="0.25">
      <c r="A104" s="139"/>
      <c r="B104" s="37" t="s">
        <v>700</v>
      </c>
      <c r="C104" s="102">
        <v>902</v>
      </c>
      <c r="D104" s="4" t="s">
        <v>2</v>
      </c>
      <c r="E104" s="4" t="s">
        <v>39</v>
      </c>
      <c r="F104" s="4" t="s">
        <v>68</v>
      </c>
      <c r="G104" s="4" t="s">
        <v>92</v>
      </c>
      <c r="H104" s="4" t="s">
        <v>2</v>
      </c>
      <c r="I104" s="4" t="s">
        <v>681</v>
      </c>
      <c r="J104" s="4"/>
      <c r="K104" s="8">
        <f>K105</f>
        <v>1264</v>
      </c>
    </row>
    <row r="105" spans="1:11" s="3" customFormat="1" ht="51" customHeight="1" x14ac:dyDescent="0.25">
      <c r="A105" s="139"/>
      <c r="B105" s="7" t="s">
        <v>119</v>
      </c>
      <c r="C105" s="102">
        <v>902</v>
      </c>
      <c r="D105" s="4" t="s">
        <v>2</v>
      </c>
      <c r="E105" s="4" t="s">
        <v>39</v>
      </c>
      <c r="F105" s="4" t="s">
        <v>68</v>
      </c>
      <c r="G105" s="4" t="s">
        <v>92</v>
      </c>
      <c r="H105" s="4" t="s">
        <v>2</v>
      </c>
      <c r="I105" s="4" t="s">
        <v>681</v>
      </c>
      <c r="J105" s="4" t="s">
        <v>46</v>
      </c>
      <c r="K105" s="8">
        <v>1264</v>
      </c>
    </row>
    <row r="106" spans="1:11" s="3" customFormat="1" ht="31.5" customHeight="1" x14ac:dyDescent="0.25">
      <c r="A106" s="139"/>
      <c r="B106" s="37" t="s">
        <v>683</v>
      </c>
      <c r="C106" s="102">
        <v>902</v>
      </c>
      <c r="D106" s="4" t="s">
        <v>2</v>
      </c>
      <c r="E106" s="4" t="s">
        <v>39</v>
      </c>
      <c r="F106" s="4" t="s">
        <v>68</v>
      </c>
      <c r="G106" s="4" t="s">
        <v>92</v>
      </c>
      <c r="H106" s="4" t="s">
        <v>2</v>
      </c>
      <c r="I106" s="4" t="s">
        <v>682</v>
      </c>
      <c r="J106" s="4"/>
      <c r="K106" s="8">
        <f>K107</f>
        <v>523.5</v>
      </c>
    </row>
    <row r="107" spans="1:11" s="3" customFormat="1" ht="31.5" customHeight="1" x14ac:dyDescent="0.25">
      <c r="A107" s="139"/>
      <c r="B107" s="37" t="s">
        <v>120</v>
      </c>
      <c r="C107" s="102">
        <v>902</v>
      </c>
      <c r="D107" s="4" t="s">
        <v>2</v>
      </c>
      <c r="E107" s="4" t="s">
        <v>39</v>
      </c>
      <c r="F107" s="4" t="s">
        <v>68</v>
      </c>
      <c r="G107" s="4" t="s">
        <v>92</v>
      </c>
      <c r="H107" s="4" t="s">
        <v>2</v>
      </c>
      <c r="I107" s="4" t="s">
        <v>682</v>
      </c>
      <c r="J107" s="4" t="s">
        <v>47</v>
      </c>
      <c r="K107" s="8">
        <v>523.5</v>
      </c>
    </row>
    <row r="108" spans="1:11" s="3" customFormat="1" ht="21" customHeight="1" x14ac:dyDescent="0.25">
      <c r="A108" s="139"/>
      <c r="B108" s="7" t="s">
        <v>538</v>
      </c>
      <c r="C108" s="94">
        <v>902</v>
      </c>
      <c r="D108" s="4" t="s">
        <v>2</v>
      </c>
      <c r="E108" s="4" t="s">
        <v>39</v>
      </c>
      <c r="F108" s="4" t="s">
        <v>89</v>
      </c>
      <c r="G108" s="4"/>
      <c r="H108" s="4"/>
      <c r="I108" s="4"/>
      <c r="J108" s="4"/>
      <c r="K108" s="8">
        <f>K109</f>
        <v>1500</v>
      </c>
    </row>
    <row r="109" spans="1:11" s="3" customFormat="1" ht="47.25" customHeight="1" x14ac:dyDescent="0.25">
      <c r="A109" s="139"/>
      <c r="B109" s="34" t="s">
        <v>366</v>
      </c>
      <c r="C109" s="94">
        <v>902</v>
      </c>
      <c r="D109" s="4" t="s">
        <v>2</v>
      </c>
      <c r="E109" s="4" t="s">
        <v>39</v>
      </c>
      <c r="F109" s="4" t="s">
        <v>89</v>
      </c>
      <c r="G109" s="4" t="s">
        <v>87</v>
      </c>
      <c r="H109" s="4"/>
      <c r="I109" s="4"/>
      <c r="J109" s="4"/>
      <c r="K109" s="8">
        <f>K110</f>
        <v>1500</v>
      </c>
    </row>
    <row r="110" spans="1:11" s="3" customFormat="1" ht="31.5" customHeight="1" x14ac:dyDescent="0.25">
      <c r="A110" s="139"/>
      <c r="B110" s="34" t="s">
        <v>365</v>
      </c>
      <c r="C110" s="94">
        <v>902</v>
      </c>
      <c r="D110" s="4" t="s">
        <v>2</v>
      </c>
      <c r="E110" s="4" t="s">
        <v>39</v>
      </c>
      <c r="F110" s="4" t="s">
        <v>89</v>
      </c>
      <c r="G110" s="4" t="s">
        <v>87</v>
      </c>
      <c r="H110" s="4" t="s">
        <v>5</v>
      </c>
      <c r="I110" s="4"/>
      <c r="J110" s="4"/>
      <c r="K110" s="8">
        <f>K111</f>
        <v>1500</v>
      </c>
    </row>
    <row r="111" spans="1:11" s="3" customFormat="1" ht="31.5" customHeight="1" x14ac:dyDescent="0.25">
      <c r="A111" s="139"/>
      <c r="B111" s="34" t="s">
        <v>163</v>
      </c>
      <c r="C111" s="94">
        <v>902</v>
      </c>
      <c r="D111" s="4" t="s">
        <v>2</v>
      </c>
      <c r="E111" s="4" t="s">
        <v>39</v>
      </c>
      <c r="F111" s="4" t="s">
        <v>89</v>
      </c>
      <c r="G111" s="4" t="s">
        <v>87</v>
      </c>
      <c r="H111" s="4" t="s">
        <v>5</v>
      </c>
      <c r="I111" s="4" t="s">
        <v>145</v>
      </c>
      <c r="J111" s="95"/>
      <c r="K111" s="8">
        <f>K112</f>
        <v>1500</v>
      </c>
    </row>
    <row r="112" spans="1:11" s="3" customFormat="1" ht="34.5" customHeight="1" x14ac:dyDescent="0.25">
      <c r="A112" s="139"/>
      <c r="B112" s="7" t="s">
        <v>120</v>
      </c>
      <c r="C112" s="94">
        <v>902</v>
      </c>
      <c r="D112" s="4" t="s">
        <v>2</v>
      </c>
      <c r="E112" s="4" t="s">
        <v>39</v>
      </c>
      <c r="F112" s="4" t="s">
        <v>89</v>
      </c>
      <c r="G112" s="4" t="s">
        <v>87</v>
      </c>
      <c r="H112" s="4" t="s">
        <v>5</v>
      </c>
      <c r="I112" s="4" t="s">
        <v>145</v>
      </c>
      <c r="J112" s="95" t="s">
        <v>47</v>
      </c>
      <c r="K112" s="8">
        <v>1500</v>
      </c>
    </row>
    <row r="113" spans="1:11" s="3" customFormat="1" ht="18" customHeight="1" x14ac:dyDescent="0.25">
      <c r="A113" s="139"/>
      <c r="B113" s="34" t="s">
        <v>335</v>
      </c>
      <c r="C113" s="94">
        <v>902</v>
      </c>
      <c r="D113" s="4" t="s">
        <v>2</v>
      </c>
      <c r="E113" s="4" t="s">
        <v>39</v>
      </c>
      <c r="F113" s="4" t="s">
        <v>80</v>
      </c>
      <c r="G113" s="100"/>
      <c r="H113" s="4"/>
      <c r="I113" s="4"/>
      <c r="J113" s="4"/>
      <c r="K113" s="8">
        <f>K114</f>
        <v>3162.1</v>
      </c>
    </row>
    <row r="114" spans="1:11" s="3" customFormat="1" ht="48" customHeight="1" x14ac:dyDescent="0.25">
      <c r="A114" s="139"/>
      <c r="B114" s="34" t="s">
        <v>336</v>
      </c>
      <c r="C114" s="94">
        <v>902</v>
      </c>
      <c r="D114" s="4" t="s">
        <v>2</v>
      </c>
      <c r="E114" s="4" t="s">
        <v>39</v>
      </c>
      <c r="F114" s="4" t="s">
        <v>80</v>
      </c>
      <c r="G114" s="100">
        <v>1</v>
      </c>
      <c r="H114" s="4"/>
      <c r="I114" s="4"/>
      <c r="J114" s="4"/>
      <c r="K114" s="8">
        <f t="shared" ref="K114:K116" si="3">SUM(K115)</f>
        <v>3162.1</v>
      </c>
    </row>
    <row r="115" spans="1:11" s="3" customFormat="1" ht="31.5" customHeight="1" x14ac:dyDescent="0.25">
      <c r="A115" s="139"/>
      <c r="B115" s="34" t="s">
        <v>337</v>
      </c>
      <c r="C115" s="94">
        <v>902</v>
      </c>
      <c r="D115" s="4" t="s">
        <v>2</v>
      </c>
      <c r="E115" s="4" t="s">
        <v>39</v>
      </c>
      <c r="F115" s="4" t="s">
        <v>80</v>
      </c>
      <c r="G115" s="100">
        <v>1</v>
      </c>
      <c r="H115" s="4" t="s">
        <v>2</v>
      </c>
      <c r="I115" s="4"/>
      <c r="J115" s="4"/>
      <c r="K115" s="8">
        <f t="shared" si="3"/>
        <v>3162.1</v>
      </c>
    </row>
    <row r="116" spans="1:11" s="3" customFormat="1" ht="31.5" customHeight="1" x14ac:dyDescent="0.25">
      <c r="A116" s="139"/>
      <c r="B116" s="38" t="s">
        <v>338</v>
      </c>
      <c r="C116" s="94">
        <v>902</v>
      </c>
      <c r="D116" s="4" t="s">
        <v>2</v>
      </c>
      <c r="E116" s="4" t="s">
        <v>39</v>
      </c>
      <c r="F116" s="4" t="s">
        <v>80</v>
      </c>
      <c r="G116" s="100">
        <v>1</v>
      </c>
      <c r="H116" s="4" t="s">
        <v>2</v>
      </c>
      <c r="I116" s="4" t="s">
        <v>81</v>
      </c>
      <c r="J116" s="4"/>
      <c r="K116" s="8">
        <f t="shared" si="3"/>
        <v>3162.1</v>
      </c>
    </row>
    <row r="117" spans="1:11" s="3" customFormat="1" ht="31.5" customHeight="1" x14ac:dyDescent="0.25">
      <c r="A117" s="139"/>
      <c r="B117" s="37" t="s">
        <v>118</v>
      </c>
      <c r="C117" s="94">
        <v>902</v>
      </c>
      <c r="D117" s="4" t="s">
        <v>2</v>
      </c>
      <c r="E117" s="4" t="s">
        <v>39</v>
      </c>
      <c r="F117" s="4" t="s">
        <v>80</v>
      </c>
      <c r="G117" s="100">
        <v>1</v>
      </c>
      <c r="H117" s="4" t="s">
        <v>2</v>
      </c>
      <c r="I117" s="4" t="s">
        <v>81</v>
      </c>
      <c r="J117" s="4" t="s">
        <v>57</v>
      </c>
      <c r="K117" s="8">
        <f>135+83+654.1+150+100+2000+40</f>
        <v>3162.1</v>
      </c>
    </row>
    <row r="118" spans="1:11" s="3" customFormat="1" ht="18" customHeight="1" x14ac:dyDescent="0.25">
      <c r="A118" s="139"/>
      <c r="B118" s="7" t="s">
        <v>65</v>
      </c>
      <c r="C118" s="94">
        <v>902</v>
      </c>
      <c r="D118" s="4" t="s">
        <v>2</v>
      </c>
      <c r="E118" s="4" t="s">
        <v>39</v>
      </c>
      <c r="F118" s="4" t="s">
        <v>78</v>
      </c>
      <c r="G118" s="100"/>
      <c r="H118" s="4"/>
      <c r="I118" s="4"/>
      <c r="J118" s="4"/>
      <c r="K118" s="8">
        <f>SUM(K119)</f>
        <v>5365.2000000000007</v>
      </c>
    </row>
    <row r="119" spans="1:11" s="3" customFormat="1" ht="31.5" customHeight="1" x14ac:dyDescent="0.25">
      <c r="A119" s="139"/>
      <c r="B119" s="7" t="s">
        <v>323</v>
      </c>
      <c r="C119" s="94">
        <v>902</v>
      </c>
      <c r="D119" s="4" t="s">
        <v>2</v>
      </c>
      <c r="E119" s="4" t="s">
        <v>39</v>
      </c>
      <c r="F119" s="4" t="s">
        <v>78</v>
      </c>
      <c r="G119" s="100">
        <v>1</v>
      </c>
      <c r="H119" s="4"/>
      <c r="I119" s="4"/>
      <c r="J119" s="4"/>
      <c r="K119" s="8">
        <f t="shared" ref="K119" si="4">SUM(K120)</f>
        <v>5365.2000000000007</v>
      </c>
    </row>
    <row r="120" spans="1:11" s="3" customFormat="1" ht="18" customHeight="1" x14ac:dyDescent="0.25">
      <c r="A120" s="139"/>
      <c r="B120" s="7" t="s">
        <v>45</v>
      </c>
      <c r="C120" s="94">
        <v>902</v>
      </c>
      <c r="D120" s="4" t="s">
        <v>2</v>
      </c>
      <c r="E120" s="4" t="s">
        <v>39</v>
      </c>
      <c r="F120" s="4" t="s">
        <v>78</v>
      </c>
      <c r="G120" s="100">
        <v>1</v>
      </c>
      <c r="H120" s="4" t="s">
        <v>74</v>
      </c>
      <c r="I120" s="4" t="s">
        <v>75</v>
      </c>
      <c r="J120" s="4"/>
      <c r="K120" s="8">
        <f>SUM(K121:K122)</f>
        <v>5365.2000000000007</v>
      </c>
    </row>
    <row r="121" spans="1:11" s="3" customFormat="1" ht="51" customHeight="1" x14ac:dyDescent="0.25">
      <c r="A121" s="139"/>
      <c r="B121" s="7" t="s">
        <v>119</v>
      </c>
      <c r="C121" s="94">
        <v>902</v>
      </c>
      <c r="D121" s="4" t="s">
        <v>2</v>
      </c>
      <c r="E121" s="4" t="s">
        <v>39</v>
      </c>
      <c r="F121" s="4" t="s">
        <v>78</v>
      </c>
      <c r="G121" s="100">
        <v>1</v>
      </c>
      <c r="H121" s="4" t="s">
        <v>74</v>
      </c>
      <c r="I121" s="4" t="s">
        <v>75</v>
      </c>
      <c r="J121" s="4" t="s">
        <v>46</v>
      </c>
      <c r="K121" s="8">
        <v>5319.6</v>
      </c>
    </row>
    <row r="122" spans="1:11" s="3" customFormat="1" ht="31.5" customHeight="1" x14ac:dyDescent="0.25">
      <c r="A122" s="139"/>
      <c r="B122" s="7" t="s">
        <v>120</v>
      </c>
      <c r="C122" s="94">
        <v>902</v>
      </c>
      <c r="D122" s="4" t="s">
        <v>2</v>
      </c>
      <c r="E122" s="4" t="s">
        <v>39</v>
      </c>
      <c r="F122" s="4" t="s">
        <v>78</v>
      </c>
      <c r="G122" s="100">
        <v>1</v>
      </c>
      <c r="H122" s="4" t="s">
        <v>74</v>
      </c>
      <c r="I122" s="4" t="s">
        <v>75</v>
      </c>
      <c r="J122" s="4" t="s">
        <v>47</v>
      </c>
      <c r="K122" s="8">
        <v>45.6</v>
      </c>
    </row>
    <row r="123" spans="1:11" s="3" customFormat="1" ht="18" customHeight="1" x14ac:dyDescent="0.25">
      <c r="A123" s="139"/>
      <c r="B123" s="7" t="s">
        <v>11</v>
      </c>
      <c r="C123" s="94">
        <v>902</v>
      </c>
      <c r="D123" s="4" t="s">
        <v>4</v>
      </c>
      <c r="E123" s="4"/>
      <c r="F123" s="4"/>
      <c r="G123" s="100"/>
      <c r="H123" s="4"/>
      <c r="I123" s="4"/>
      <c r="J123" s="4"/>
      <c r="K123" s="8">
        <f>SUM(K124+K131)</f>
        <v>9397.6999999999989</v>
      </c>
    </row>
    <row r="124" spans="1:11" s="3" customFormat="1" ht="18" customHeight="1" x14ac:dyDescent="0.25">
      <c r="A124" s="139"/>
      <c r="B124" s="7" t="s">
        <v>410</v>
      </c>
      <c r="C124" s="94">
        <v>902</v>
      </c>
      <c r="D124" s="4" t="s">
        <v>4</v>
      </c>
      <c r="E124" s="4" t="s">
        <v>5</v>
      </c>
      <c r="F124" s="4"/>
      <c r="G124" s="100"/>
      <c r="H124" s="4"/>
      <c r="I124" s="4"/>
      <c r="J124" s="4"/>
      <c r="K124" s="8">
        <f>SUM(K125)</f>
        <v>9348.9</v>
      </c>
    </row>
    <row r="125" spans="1:11" s="3" customFormat="1" ht="25.2" customHeight="1" x14ac:dyDescent="0.25">
      <c r="A125" s="139"/>
      <c r="B125" s="7" t="s">
        <v>65</v>
      </c>
      <c r="C125" s="94">
        <v>902</v>
      </c>
      <c r="D125" s="4" t="s">
        <v>4</v>
      </c>
      <c r="E125" s="4" t="s">
        <v>5</v>
      </c>
      <c r="F125" s="4" t="s">
        <v>78</v>
      </c>
      <c r="G125" s="100"/>
      <c r="H125" s="4"/>
      <c r="I125" s="4"/>
      <c r="J125" s="4"/>
      <c r="K125" s="8">
        <f>K126</f>
        <v>9348.9</v>
      </c>
    </row>
    <row r="126" spans="1:11" s="3" customFormat="1" ht="25.2" customHeight="1" x14ac:dyDescent="0.25">
      <c r="A126" s="139"/>
      <c r="B126" s="7" t="s">
        <v>50</v>
      </c>
      <c r="C126" s="94">
        <v>902</v>
      </c>
      <c r="D126" s="4" t="s">
        <v>4</v>
      </c>
      <c r="E126" s="4" t="s">
        <v>5</v>
      </c>
      <c r="F126" s="4" t="s">
        <v>78</v>
      </c>
      <c r="G126" s="100">
        <v>2</v>
      </c>
      <c r="H126" s="4"/>
      <c r="I126" s="4"/>
      <c r="J126" s="4"/>
      <c r="K126" s="8">
        <f>K129+K127</f>
        <v>9348.9</v>
      </c>
    </row>
    <row r="127" spans="1:11" s="3" customFormat="1" ht="48" customHeight="1" x14ac:dyDescent="0.25">
      <c r="A127" s="139"/>
      <c r="B127" s="34" t="s">
        <v>579</v>
      </c>
      <c r="C127" s="94">
        <v>902</v>
      </c>
      <c r="D127" s="4" t="s">
        <v>4</v>
      </c>
      <c r="E127" s="4" t="s">
        <v>5</v>
      </c>
      <c r="F127" s="4" t="s">
        <v>78</v>
      </c>
      <c r="G127" s="4" t="s">
        <v>114</v>
      </c>
      <c r="H127" s="4" t="s">
        <v>74</v>
      </c>
      <c r="I127" s="4" t="s">
        <v>578</v>
      </c>
      <c r="J127" s="4"/>
      <c r="K127" s="8">
        <f>K128</f>
        <v>1611.9</v>
      </c>
    </row>
    <row r="128" spans="1:11" s="3" customFormat="1" ht="52.2" customHeight="1" x14ac:dyDescent="0.25">
      <c r="A128" s="139"/>
      <c r="B128" s="7" t="s">
        <v>119</v>
      </c>
      <c r="C128" s="94">
        <v>902</v>
      </c>
      <c r="D128" s="4" t="s">
        <v>4</v>
      </c>
      <c r="E128" s="4" t="s">
        <v>5</v>
      </c>
      <c r="F128" s="4" t="s">
        <v>78</v>
      </c>
      <c r="G128" s="4" t="s">
        <v>114</v>
      </c>
      <c r="H128" s="4" t="s">
        <v>74</v>
      </c>
      <c r="I128" s="4" t="s">
        <v>578</v>
      </c>
      <c r="J128" s="4" t="s">
        <v>46</v>
      </c>
      <c r="K128" s="8">
        <v>1611.9</v>
      </c>
    </row>
    <row r="129" spans="1:11" s="3" customFormat="1" ht="34.950000000000003" customHeight="1" x14ac:dyDescent="0.25">
      <c r="A129" s="139"/>
      <c r="B129" s="7" t="s">
        <v>411</v>
      </c>
      <c r="C129" s="94">
        <v>902</v>
      </c>
      <c r="D129" s="4" t="s">
        <v>4</v>
      </c>
      <c r="E129" s="4" t="s">
        <v>5</v>
      </c>
      <c r="F129" s="4" t="s">
        <v>78</v>
      </c>
      <c r="G129" s="4" t="s">
        <v>114</v>
      </c>
      <c r="H129" s="4" t="s">
        <v>74</v>
      </c>
      <c r="I129" s="4" t="s">
        <v>409</v>
      </c>
      <c r="J129" s="4"/>
      <c r="K129" s="8">
        <f>K130</f>
        <v>7737</v>
      </c>
    </row>
    <row r="130" spans="1:11" s="3" customFormat="1" ht="54.6" customHeight="1" x14ac:dyDescent="0.25">
      <c r="A130" s="139"/>
      <c r="B130" s="7" t="s">
        <v>119</v>
      </c>
      <c r="C130" s="94">
        <v>902</v>
      </c>
      <c r="D130" s="4" t="s">
        <v>4</v>
      </c>
      <c r="E130" s="4" t="s">
        <v>5</v>
      </c>
      <c r="F130" s="4" t="s">
        <v>78</v>
      </c>
      <c r="G130" s="4" t="s">
        <v>114</v>
      </c>
      <c r="H130" s="4" t="s">
        <v>74</v>
      </c>
      <c r="I130" s="4" t="s">
        <v>409</v>
      </c>
      <c r="J130" s="4" t="s">
        <v>46</v>
      </c>
      <c r="K130" s="8">
        <v>7737</v>
      </c>
    </row>
    <row r="131" spans="1:11" s="3" customFormat="1" ht="21" customHeight="1" x14ac:dyDescent="0.25">
      <c r="A131" s="139"/>
      <c r="B131" s="7" t="s">
        <v>12</v>
      </c>
      <c r="C131" s="94">
        <v>902</v>
      </c>
      <c r="D131" s="4" t="s">
        <v>4</v>
      </c>
      <c r="E131" s="4" t="s">
        <v>6</v>
      </c>
      <c r="F131" s="4"/>
      <c r="G131" s="100"/>
      <c r="H131" s="4"/>
      <c r="I131" s="4"/>
      <c r="J131" s="4"/>
      <c r="K131" s="8">
        <f t="shared" ref="K131:K134" si="5">SUM(K132)</f>
        <v>48.8</v>
      </c>
    </row>
    <row r="132" spans="1:11" s="3" customFormat="1" ht="31.5" customHeight="1" x14ac:dyDescent="0.25">
      <c r="A132" s="139"/>
      <c r="B132" s="7" t="s">
        <v>342</v>
      </c>
      <c r="C132" s="94">
        <v>902</v>
      </c>
      <c r="D132" s="4" t="s">
        <v>4</v>
      </c>
      <c r="E132" s="4" t="s">
        <v>6</v>
      </c>
      <c r="F132" s="4" t="s">
        <v>83</v>
      </c>
      <c r="G132" s="100"/>
      <c r="H132" s="4"/>
      <c r="I132" s="4"/>
      <c r="J132" s="4"/>
      <c r="K132" s="8">
        <f t="shared" si="5"/>
        <v>48.8</v>
      </c>
    </row>
    <row r="133" spans="1:11" s="3" customFormat="1" ht="18" customHeight="1" x14ac:dyDescent="0.25">
      <c r="A133" s="139"/>
      <c r="B133" s="7" t="s">
        <v>73</v>
      </c>
      <c r="C133" s="94">
        <v>902</v>
      </c>
      <c r="D133" s="4" t="s">
        <v>4</v>
      </c>
      <c r="E133" s="4" t="s">
        <v>6</v>
      </c>
      <c r="F133" s="4" t="s">
        <v>83</v>
      </c>
      <c r="G133" s="100">
        <v>1</v>
      </c>
      <c r="H133" s="4"/>
      <c r="I133" s="4"/>
      <c r="J133" s="4"/>
      <c r="K133" s="8">
        <f t="shared" si="5"/>
        <v>48.8</v>
      </c>
    </row>
    <row r="134" spans="1:11" s="3" customFormat="1" ht="18" customHeight="1" x14ac:dyDescent="0.25">
      <c r="A134" s="139"/>
      <c r="B134" s="7" t="s">
        <v>13</v>
      </c>
      <c r="C134" s="94">
        <v>902</v>
      </c>
      <c r="D134" s="4" t="s">
        <v>4</v>
      </c>
      <c r="E134" s="4" t="s">
        <v>6</v>
      </c>
      <c r="F134" s="4" t="s">
        <v>83</v>
      </c>
      <c r="G134" s="100">
        <v>1</v>
      </c>
      <c r="H134" s="4" t="s">
        <v>74</v>
      </c>
      <c r="I134" s="4" t="s">
        <v>84</v>
      </c>
      <c r="J134" s="4"/>
      <c r="K134" s="8">
        <f t="shared" si="5"/>
        <v>48.8</v>
      </c>
    </row>
    <row r="135" spans="1:11" s="3" customFormat="1" ht="31.5" customHeight="1" x14ac:dyDescent="0.25">
      <c r="A135" s="139"/>
      <c r="B135" s="7" t="s">
        <v>120</v>
      </c>
      <c r="C135" s="94">
        <v>902</v>
      </c>
      <c r="D135" s="4" t="s">
        <v>4</v>
      </c>
      <c r="E135" s="4" t="s">
        <v>6</v>
      </c>
      <c r="F135" s="4" t="s">
        <v>83</v>
      </c>
      <c r="G135" s="100">
        <v>1</v>
      </c>
      <c r="H135" s="4" t="s">
        <v>74</v>
      </c>
      <c r="I135" s="4" t="s">
        <v>84</v>
      </c>
      <c r="J135" s="4" t="s">
        <v>47</v>
      </c>
      <c r="K135" s="8">
        <v>48.8</v>
      </c>
    </row>
    <row r="136" spans="1:11" s="3" customFormat="1" ht="18" customHeight="1" x14ac:dyDescent="0.25">
      <c r="A136" s="139"/>
      <c r="B136" s="7" t="s">
        <v>14</v>
      </c>
      <c r="C136" s="94">
        <v>902</v>
      </c>
      <c r="D136" s="4" t="s">
        <v>5</v>
      </c>
      <c r="E136" s="4"/>
      <c r="F136" s="4"/>
      <c r="G136" s="100"/>
      <c r="H136" s="4"/>
      <c r="I136" s="4"/>
      <c r="J136" s="4"/>
      <c r="K136" s="8">
        <f>K137</f>
        <v>2170</v>
      </c>
    </row>
    <row r="137" spans="1:11" s="3" customFormat="1" ht="31.5" customHeight="1" x14ac:dyDescent="0.25">
      <c r="A137" s="139"/>
      <c r="B137" s="7" t="s">
        <v>126</v>
      </c>
      <c r="C137" s="94">
        <v>902</v>
      </c>
      <c r="D137" s="4" t="s">
        <v>5</v>
      </c>
      <c r="E137" s="4" t="s">
        <v>10</v>
      </c>
      <c r="F137" s="4"/>
      <c r="G137" s="100"/>
      <c r="H137" s="4"/>
      <c r="I137" s="4"/>
      <c r="J137" s="4"/>
      <c r="K137" s="8">
        <f>K138</f>
        <v>2170</v>
      </c>
    </row>
    <row r="138" spans="1:11" s="3" customFormat="1" ht="18" customHeight="1" x14ac:dyDescent="0.25">
      <c r="A138" s="139"/>
      <c r="B138" s="34" t="s">
        <v>343</v>
      </c>
      <c r="C138" s="94">
        <v>902</v>
      </c>
      <c r="D138" s="4" t="s">
        <v>5</v>
      </c>
      <c r="E138" s="4" t="s">
        <v>10</v>
      </c>
      <c r="F138" s="4" t="s">
        <v>80</v>
      </c>
      <c r="G138" s="4"/>
      <c r="H138" s="4"/>
      <c r="I138" s="4"/>
      <c r="J138" s="4"/>
      <c r="K138" s="8">
        <f t="shared" ref="K138:K140" si="6">K139</f>
        <v>2170</v>
      </c>
    </row>
    <row r="139" spans="1:11" s="3" customFormat="1" ht="47.25" customHeight="1" x14ac:dyDescent="0.25">
      <c r="A139" s="139"/>
      <c r="B139" s="34" t="s">
        <v>344</v>
      </c>
      <c r="C139" s="94">
        <v>902</v>
      </c>
      <c r="D139" s="4" t="s">
        <v>5</v>
      </c>
      <c r="E139" s="4" t="s">
        <v>10</v>
      </c>
      <c r="F139" s="4" t="s">
        <v>130</v>
      </c>
      <c r="G139" s="4" t="s">
        <v>114</v>
      </c>
      <c r="H139" s="4"/>
      <c r="I139" s="4"/>
      <c r="J139" s="95"/>
      <c r="K139" s="8">
        <f t="shared" si="6"/>
        <v>2170</v>
      </c>
    </row>
    <row r="140" spans="1:11" s="3" customFormat="1" ht="35.4" customHeight="1" x14ac:dyDescent="0.25">
      <c r="A140" s="139"/>
      <c r="B140" s="34" t="s">
        <v>127</v>
      </c>
      <c r="C140" s="94">
        <v>902</v>
      </c>
      <c r="D140" s="4" t="s">
        <v>5</v>
      </c>
      <c r="E140" s="4" t="s">
        <v>10</v>
      </c>
      <c r="F140" s="4" t="s">
        <v>80</v>
      </c>
      <c r="G140" s="4" t="s">
        <v>114</v>
      </c>
      <c r="H140" s="4" t="s">
        <v>2</v>
      </c>
      <c r="I140" s="4"/>
      <c r="J140" s="95"/>
      <c r="K140" s="8">
        <f t="shared" si="6"/>
        <v>2170</v>
      </c>
    </row>
    <row r="141" spans="1:11" s="3" customFormat="1" ht="31.5" customHeight="1" x14ac:dyDescent="0.25">
      <c r="A141" s="139"/>
      <c r="B141" s="34" t="s">
        <v>128</v>
      </c>
      <c r="C141" s="94">
        <v>902</v>
      </c>
      <c r="D141" s="4" t="s">
        <v>5</v>
      </c>
      <c r="E141" s="4" t="s">
        <v>10</v>
      </c>
      <c r="F141" s="4" t="s">
        <v>80</v>
      </c>
      <c r="G141" s="4" t="s">
        <v>114</v>
      </c>
      <c r="H141" s="4" t="s">
        <v>2</v>
      </c>
      <c r="I141" s="4" t="s">
        <v>131</v>
      </c>
      <c r="J141" s="95"/>
      <c r="K141" s="8">
        <f>K143+K142</f>
        <v>2170</v>
      </c>
    </row>
    <row r="142" spans="1:11" s="3" customFormat="1" ht="52.5" customHeight="1" x14ac:dyDescent="0.25">
      <c r="A142" s="139"/>
      <c r="B142" s="34" t="s">
        <v>119</v>
      </c>
      <c r="C142" s="94">
        <v>902</v>
      </c>
      <c r="D142" s="4" t="s">
        <v>5</v>
      </c>
      <c r="E142" s="4" t="s">
        <v>10</v>
      </c>
      <c r="F142" s="4" t="s">
        <v>80</v>
      </c>
      <c r="G142" s="4" t="s">
        <v>114</v>
      </c>
      <c r="H142" s="4" t="s">
        <v>2</v>
      </c>
      <c r="I142" s="4" t="s">
        <v>131</v>
      </c>
      <c r="J142" s="95" t="s">
        <v>46</v>
      </c>
      <c r="K142" s="8">
        <v>1500</v>
      </c>
    </row>
    <row r="143" spans="1:11" s="3" customFormat="1" ht="31.5" customHeight="1" x14ac:dyDescent="0.25">
      <c r="A143" s="139"/>
      <c r="B143" s="7" t="s">
        <v>120</v>
      </c>
      <c r="C143" s="94">
        <v>902</v>
      </c>
      <c r="D143" s="4" t="s">
        <v>5</v>
      </c>
      <c r="E143" s="4" t="s">
        <v>10</v>
      </c>
      <c r="F143" s="4" t="s">
        <v>80</v>
      </c>
      <c r="G143" s="4" t="s">
        <v>114</v>
      </c>
      <c r="H143" s="4" t="s">
        <v>2</v>
      </c>
      <c r="I143" s="4" t="s">
        <v>131</v>
      </c>
      <c r="J143" s="95" t="s">
        <v>47</v>
      </c>
      <c r="K143" s="8">
        <f>50+300+110+210</f>
        <v>670</v>
      </c>
    </row>
    <row r="144" spans="1:11" s="3" customFormat="1" ht="18" customHeight="1" x14ac:dyDescent="0.25">
      <c r="A144" s="139"/>
      <c r="B144" s="7" t="s">
        <v>15</v>
      </c>
      <c r="C144" s="94">
        <v>902</v>
      </c>
      <c r="D144" s="4" t="s">
        <v>6</v>
      </c>
      <c r="E144" s="4"/>
      <c r="F144" s="4"/>
      <c r="G144" s="100"/>
      <c r="H144" s="4"/>
      <c r="I144" s="4"/>
      <c r="J144" s="4"/>
      <c r="K144" s="8">
        <f>SUM(K145+K166+K158)</f>
        <v>33995.5</v>
      </c>
    </row>
    <row r="145" spans="1:11" s="3" customFormat="1" ht="18" customHeight="1" x14ac:dyDescent="0.25">
      <c r="A145" s="139"/>
      <c r="B145" s="7" t="s">
        <v>16</v>
      </c>
      <c r="C145" s="94">
        <v>902</v>
      </c>
      <c r="D145" s="4" t="s">
        <v>6</v>
      </c>
      <c r="E145" s="4" t="s">
        <v>7</v>
      </c>
      <c r="F145" s="4"/>
      <c r="G145" s="100"/>
      <c r="H145" s="4"/>
      <c r="I145" s="4"/>
      <c r="J145" s="4"/>
      <c r="K145" s="8">
        <f>K153+K146</f>
        <v>9755</v>
      </c>
    </row>
    <row r="146" spans="1:11" s="3" customFormat="1" ht="18" customHeight="1" x14ac:dyDescent="0.25">
      <c r="A146" s="139"/>
      <c r="B146" s="34" t="s">
        <v>667</v>
      </c>
      <c r="C146" s="94">
        <v>902</v>
      </c>
      <c r="D146" s="4" t="s">
        <v>6</v>
      </c>
      <c r="E146" s="4" t="s">
        <v>7</v>
      </c>
      <c r="F146" s="4" t="s">
        <v>24</v>
      </c>
      <c r="G146" s="100"/>
      <c r="H146" s="4"/>
      <c r="I146" s="4"/>
      <c r="J146" s="4"/>
      <c r="K146" s="8">
        <f>K147</f>
        <v>2995</v>
      </c>
    </row>
    <row r="147" spans="1:11" s="3" customFormat="1" ht="18" customHeight="1" x14ac:dyDescent="0.25">
      <c r="A147" s="139"/>
      <c r="B147" s="34" t="s">
        <v>668</v>
      </c>
      <c r="C147" s="94">
        <v>902</v>
      </c>
      <c r="D147" s="4" t="s">
        <v>6</v>
      </c>
      <c r="E147" s="4" t="s">
        <v>7</v>
      </c>
      <c r="F147" s="4" t="s">
        <v>24</v>
      </c>
      <c r="G147" s="100">
        <v>1</v>
      </c>
      <c r="H147" s="4"/>
      <c r="I147" s="4"/>
      <c r="J147" s="4"/>
      <c r="K147" s="8">
        <f>K148</f>
        <v>2995</v>
      </c>
    </row>
    <row r="148" spans="1:11" s="3" customFormat="1" ht="18" customHeight="1" x14ac:dyDescent="0.25">
      <c r="A148" s="139"/>
      <c r="B148" s="34" t="s">
        <v>322</v>
      </c>
      <c r="C148" s="94">
        <v>902</v>
      </c>
      <c r="D148" s="4" t="s">
        <v>6</v>
      </c>
      <c r="E148" s="4" t="s">
        <v>7</v>
      </c>
      <c r="F148" s="4" t="s">
        <v>24</v>
      </c>
      <c r="G148" s="100">
        <v>1</v>
      </c>
      <c r="H148" s="4" t="s">
        <v>2</v>
      </c>
      <c r="I148" s="4"/>
      <c r="J148" s="4"/>
      <c r="K148" s="8">
        <f>K151+K149</f>
        <v>2995</v>
      </c>
    </row>
    <row r="149" spans="1:11" s="3" customFormat="1" ht="33" customHeight="1" x14ac:dyDescent="0.25">
      <c r="A149" s="139"/>
      <c r="B149" s="34" t="s">
        <v>345</v>
      </c>
      <c r="C149" s="94">
        <v>902</v>
      </c>
      <c r="D149" s="4" t="s">
        <v>6</v>
      </c>
      <c r="E149" s="4" t="s">
        <v>7</v>
      </c>
      <c r="F149" s="4" t="s">
        <v>24</v>
      </c>
      <c r="G149" s="4" t="s">
        <v>267</v>
      </c>
      <c r="H149" s="4" t="s">
        <v>2</v>
      </c>
      <c r="I149" s="4" t="s">
        <v>207</v>
      </c>
      <c r="J149" s="95"/>
      <c r="K149" s="8">
        <f>K150</f>
        <v>269.10000000000002</v>
      </c>
    </row>
    <row r="150" spans="1:11" s="3" customFormat="1" ht="18" customHeight="1" x14ac:dyDescent="0.25">
      <c r="A150" s="139"/>
      <c r="B150" s="7" t="s">
        <v>48</v>
      </c>
      <c r="C150" s="94">
        <v>902</v>
      </c>
      <c r="D150" s="4" t="s">
        <v>6</v>
      </c>
      <c r="E150" s="4" t="s">
        <v>7</v>
      </c>
      <c r="F150" s="4" t="s">
        <v>24</v>
      </c>
      <c r="G150" s="4" t="s">
        <v>267</v>
      </c>
      <c r="H150" s="4" t="s">
        <v>2</v>
      </c>
      <c r="I150" s="4" t="s">
        <v>207</v>
      </c>
      <c r="J150" s="95" t="s">
        <v>49</v>
      </c>
      <c r="K150" s="8">
        <f>250+19.1</f>
        <v>269.10000000000002</v>
      </c>
    </row>
    <row r="151" spans="1:11" s="3" customFormat="1" ht="18" customHeight="1" x14ac:dyDescent="0.25">
      <c r="A151" s="139"/>
      <c r="B151" s="7" t="s">
        <v>210</v>
      </c>
      <c r="C151" s="94">
        <v>902</v>
      </c>
      <c r="D151" s="4" t="s">
        <v>6</v>
      </c>
      <c r="E151" s="4" t="s">
        <v>7</v>
      </c>
      <c r="F151" s="4" t="s">
        <v>24</v>
      </c>
      <c r="G151" s="100">
        <v>1</v>
      </c>
      <c r="H151" s="4" t="s">
        <v>2</v>
      </c>
      <c r="I151" s="4" t="s">
        <v>79</v>
      </c>
      <c r="J151" s="4"/>
      <c r="K151" s="8">
        <v>2725.9</v>
      </c>
    </row>
    <row r="152" spans="1:11" s="3" customFormat="1" ht="18" customHeight="1" x14ac:dyDescent="0.25">
      <c r="A152" s="139"/>
      <c r="B152" s="7" t="s">
        <v>48</v>
      </c>
      <c r="C152" s="94">
        <v>902</v>
      </c>
      <c r="D152" s="4" t="s">
        <v>6</v>
      </c>
      <c r="E152" s="4" t="s">
        <v>7</v>
      </c>
      <c r="F152" s="4" t="s">
        <v>24</v>
      </c>
      <c r="G152" s="100">
        <v>1</v>
      </c>
      <c r="H152" s="4" t="s">
        <v>2</v>
      </c>
      <c r="I152" s="4" t="s">
        <v>79</v>
      </c>
      <c r="J152" s="4" t="s">
        <v>49</v>
      </c>
      <c r="K152" s="8">
        <v>2725.9</v>
      </c>
    </row>
    <row r="153" spans="1:11" s="3" customFormat="1" ht="22.5" customHeight="1" x14ac:dyDescent="0.25">
      <c r="A153" s="139"/>
      <c r="B153" s="34" t="s">
        <v>666</v>
      </c>
      <c r="C153" s="94">
        <v>902</v>
      </c>
      <c r="D153" s="4" t="s">
        <v>6</v>
      </c>
      <c r="E153" s="4" t="s">
        <v>7</v>
      </c>
      <c r="F153" s="4" t="s">
        <v>659</v>
      </c>
      <c r="G153" s="100"/>
      <c r="H153" s="4"/>
      <c r="I153" s="4"/>
      <c r="J153" s="4"/>
      <c r="K153" s="8">
        <f>K154</f>
        <v>6760</v>
      </c>
    </row>
    <row r="154" spans="1:11" s="3" customFormat="1" ht="31.5" customHeight="1" x14ac:dyDescent="0.25">
      <c r="A154" s="139"/>
      <c r="B154" s="34" t="s">
        <v>669</v>
      </c>
      <c r="C154" s="94">
        <v>902</v>
      </c>
      <c r="D154" s="4" t="s">
        <v>6</v>
      </c>
      <c r="E154" s="4" t="s">
        <v>7</v>
      </c>
      <c r="F154" s="4" t="s">
        <v>659</v>
      </c>
      <c r="G154" s="100">
        <v>1</v>
      </c>
      <c r="H154" s="4"/>
      <c r="I154" s="4"/>
      <c r="J154" s="4"/>
      <c r="K154" s="8">
        <f>K156</f>
        <v>6760</v>
      </c>
    </row>
    <row r="155" spans="1:11" s="3" customFormat="1" ht="31.5" customHeight="1" x14ac:dyDescent="0.25">
      <c r="A155" s="139"/>
      <c r="B155" s="34" t="s">
        <v>665</v>
      </c>
      <c r="C155" s="94">
        <v>902</v>
      </c>
      <c r="D155" s="4" t="s">
        <v>6</v>
      </c>
      <c r="E155" s="4" t="s">
        <v>7</v>
      </c>
      <c r="F155" s="4" t="s">
        <v>659</v>
      </c>
      <c r="G155" s="100">
        <v>1</v>
      </c>
      <c r="H155" s="4" t="s">
        <v>2</v>
      </c>
      <c r="I155" s="4"/>
      <c r="J155" s="4"/>
      <c r="K155" s="8">
        <f>K156</f>
        <v>6760</v>
      </c>
    </row>
    <row r="156" spans="1:11" s="3" customFormat="1" ht="99.75" customHeight="1" x14ac:dyDescent="0.25">
      <c r="A156" s="139"/>
      <c r="B156" s="7" t="s">
        <v>265</v>
      </c>
      <c r="C156" s="94">
        <v>902</v>
      </c>
      <c r="D156" s="4" t="s">
        <v>6</v>
      </c>
      <c r="E156" s="4" t="s">
        <v>7</v>
      </c>
      <c r="F156" s="4" t="s">
        <v>659</v>
      </c>
      <c r="G156" s="100">
        <v>1</v>
      </c>
      <c r="H156" s="4" t="s">
        <v>2</v>
      </c>
      <c r="I156" s="4" t="s">
        <v>85</v>
      </c>
      <c r="J156" s="4"/>
      <c r="K156" s="8">
        <f>K157</f>
        <v>6760</v>
      </c>
    </row>
    <row r="157" spans="1:11" s="3" customFormat="1" ht="31.5" customHeight="1" x14ac:dyDescent="0.25">
      <c r="A157" s="139"/>
      <c r="B157" s="7" t="s">
        <v>120</v>
      </c>
      <c r="C157" s="94">
        <v>902</v>
      </c>
      <c r="D157" s="4" t="s">
        <v>6</v>
      </c>
      <c r="E157" s="4" t="s">
        <v>7</v>
      </c>
      <c r="F157" s="4" t="s">
        <v>659</v>
      </c>
      <c r="G157" s="100">
        <v>1</v>
      </c>
      <c r="H157" s="4" t="s">
        <v>2</v>
      </c>
      <c r="I157" s="4" t="s">
        <v>85</v>
      </c>
      <c r="J157" s="4" t="s">
        <v>47</v>
      </c>
      <c r="K157" s="8">
        <v>6760</v>
      </c>
    </row>
    <row r="158" spans="1:11" s="3" customFormat="1" ht="18" customHeight="1" x14ac:dyDescent="0.25">
      <c r="A158" s="139"/>
      <c r="B158" s="7" t="s">
        <v>439</v>
      </c>
      <c r="C158" s="94">
        <v>902</v>
      </c>
      <c r="D158" s="4" t="s">
        <v>6</v>
      </c>
      <c r="E158" s="4" t="s">
        <v>8</v>
      </c>
      <c r="F158" s="4"/>
      <c r="G158" s="4"/>
      <c r="H158" s="4"/>
      <c r="I158" s="4"/>
      <c r="J158" s="4"/>
      <c r="K158" s="8">
        <f>K159</f>
        <v>9234.5999999999985</v>
      </c>
    </row>
    <row r="159" spans="1:11" s="3" customFormat="1" ht="27" customHeight="1" x14ac:dyDescent="0.25">
      <c r="A159" s="139"/>
      <c r="B159" s="7" t="s">
        <v>666</v>
      </c>
      <c r="C159" s="94">
        <v>902</v>
      </c>
      <c r="D159" s="4" t="s">
        <v>6</v>
      </c>
      <c r="E159" s="4" t="s">
        <v>8</v>
      </c>
      <c r="F159" s="4" t="s">
        <v>659</v>
      </c>
      <c r="G159" s="100"/>
      <c r="H159" s="4"/>
      <c r="I159" s="4"/>
      <c r="J159" s="4"/>
      <c r="K159" s="8">
        <f>SUM(K160)</f>
        <v>9234.5999999999985</v>
      </c>
    </row>
    <row r="160" spans="1:11" s="3" customFormat="1" ht="31.5" customHeight="1" x14ac:dyDescent="0.25">
      <c r="A160" s="139"/>
      <c r="B160" s="7" t="s">
        <v>664</v>
      </c>
      <c r="C160" s="94">
        <v>902</v>
      </c>
      <c r="D160" s="4" t="s">
        <v>6</v>
      </c>
      <c r="E160" s="4" t="s">
        <v>8</v>
      </c>
      <c r="F160" s="4" t="s">
        <v>659</v>
      </c>
      <c r="G160" s="100">
        <v>1</v>
      </c>
      <c r="H160" s="4"/>
      <c r="I160" s="4"/>
      <c r="J160" s="4"/>
      <c r="K160" s="8">
        <f>SUM(K161)</f>
        <v>9234.5999999999985</v>
      </c>
    </row>
    <row r="161" spans="1:12" s="3" customFormat="1" ht="37.5" customHeight="1" x14ac:dyDescent="0.25">
      <c r="A161" s="139"/>
      <c r="B161" s="7" t="s">
        <v>665</v>
      </c>
      <c r="C161" s="94">
        <v>902</v>
      </c>
      <c r="D161" s="4" t="s">
        <v>6</v>
      </c>
      <c r="E161" s="4" t="s">
        <v>8</v>
      </c>
      <c r="F161" s="4" t="s">
        <v>659</v>
      </c>
      <c r="G161" s="100">
        <v>1</v>
      </c>
      <c r="H161" s="4" t="s">
        <v>2</v>
      </c>
      <c r="I161" s="4"/>
      <c r="J161" s="4"/>
      <c r="K161" s="8">
        <f>SUM(K162+K164)</f>
        <v>9234.5999999999985</v>
      </c>
    </row>
    <row r="162" spans="1:12" s="3" customFormat="1" ht="47.25" customHeight="1" x14ac:dyDescent="0.25">
      <c r="A162" s="139"/>
      <c r="B162" s="7" t="s">
        <v>64</v>
      </c>
      <c r="C162" s="94">
        <v>902</v>
      </c>
      <c r="D162" s="4" t="s">
        <v>6</v>
      </c>
      <c r="E162" s="4" t="s">
        <v>8</v>
      </c>
      <c r="F162" s="4" t="s">
        <v>659</v>
      </c>
      <c r="G162" s="100">
        <v>1</v>
      </c>
      <c r="H162" s="4" t="s">
        <v>2</v>
      </c>
      <c r="I162" s="4" t="s">
        <v>82</v>
      </c>
      <c r="J162" s="4"/>
      <c r="K162" s="8">
        <f>SUM(K163)</f>
        <v>4757.7</v>
      </c>
    </row>
    <row r="163" spans="1:12" s="3" customFormat="1" ht="50.25" customHeight="1" x14ac:dyDescent="0.25">
      <c r="A163" s="139"/>
      <c r="B163" s="7" t="s">
        <v>119</v>
      </c>
      <c r="C163" s="94">
        <v>902</v>
      </c>
      <c r="D163" s="4" t="s">
        <v>6</v>
      </c>
      <c r="E163" s="4" t="s">
        <v>8</v>
      </c>
      <c r="F163" s="4" t="s">
        <v>659</v>
      </c>
      <c r="G163" s="100">
        <v>1</v>
      </c>
      <c r="H163" s="4" t="s">
        <v>2</v>
      </c>
      <c r="I163" s="4" t="s">
        <v>82</v>
      </c>
      <c r="J163" s="4" t="s">
        <v>46</v>
      </c>
      <c r="K163" s="8">
        <v>4757.7</v>
      </c>
    </row>
    <row r="164" spans="1:12" s="3" customFormat="1" ht="33" customHeight="1" x14ac:dyDescent="0.25">
      <c r="A164" s="139"/>
      <c r="B164" s="34" t="s">
        <v>674</v>
      </c>
      <c r="C164" s="94">
        <v>902</v>
      </c>
      <c r="D164" s="4" t="s">
        <v>6</v>
      </c>
      <c r="E164" s="4" t="s">
        <v>8</v>
      </c>
      <c r="F164" s="4" t="s">
        <v>659</v>
      </c>
      <c r="G164" s="4" t="s">
        <v>87</v>
      </c>
      <c r="H164" s="4" t="s">
        <v>2</v>
      </c>
      <c r="I164" s="4" t="s">
        <v>675</v>
      </c>
      <c r="J164" s="4"/>
      <c r="K164" s="8">
        <f>K165</f>
        <v>4476.8999999999996</v>
      </c>
    </row>
    <row r="165" spans="1:12" s="3" customFormat="1" ht="39" customHeight="1" x14ac:dyDescent="0.25">
      <c r="A165" s="139"/>
      <c r="B165" s="7" t="s">
        <v>120</v>
      </c>
      <c r="C165" s="94">
        <v>902</v>
      </c>
      <c r="D165" s="4" t="s">
        <v>6</v>
      </c>
      <c r="E165" s="4" t="s">
        <v>8</v>
      </c>
      <c r="F165" s="4" t="s">
        <v>659</v>
      </c>
      <c r="G165" s="4" t="s">
        <v>87</v>
      </c>
      <c r="H165" s="4" t="s">
        <v>2</v>
      </c>
      <c r="I165" s="4" t="s">
        <v>675</v>
      </c>
      <c r="J165" s="4" t="s">
        <v>47</v>
      </c>
      <c r="K165" s="8">
        <v>4476.8999999999996</v>
      </c>
    </row>
    <row r="166" spans="1:12" s="3" customFormat="1" ht="18" customHeight="1" x14ac:dyDescent="0.25">
      <c r="A166" s="139"/>
      <c r="B166" s="7" t="s">
        <v>67</v>
      </c>
      <c r="C166" s="94">
        <v>902</v>
      </c>
      <c r="D166" s="4" t="s">
        <v>6</v>
      </c>
      <c r="E166" s="4" t="s">
        <v>68</v>
      </c>
      <c r="F166" s="4"/>
      <c r="G166" s="4"/>
      <c r="H166" s="4"/>
      <c r="I166" s="4"/>
      <c r="J166" s="4"/>
      <c r="K166" s="8">
        <f>SUM(K167+K172)</f>
        <v>15005.9</v>
      </c>
    </row>
    <row r="167" spans="1:12" s="3" customFormat="1" ht="31.5" customHeight="1" x14ac:dyDescent="0.25">
      <c r="A167" s="139"/>
      <c r="B167" s="34" t="s">
        <v>325</v>
      </c>
      <c r="C167" s="94">
        <v>902</v>
      </c>
      <c r="D167" s="4" t="s">
        <v>6</v>
      </c>
      <c r="E167" s="4" t="s">
        <v>68</v>
      </c>
      <c r="F167" s="4" t="s">
        <v>8</v>
      </c>
      <c r="G167" s="4"/>
      <c r="H167" s="4"/>
      <c r="I167" s="4"/>
      <c r="J167" s="4"/>
      <c r="K167" s="8">
        <f t="shared" ref="K167:K170" si="7">SUM(K168)</f>
        <v>13943.6</v>
      </c>
    </row>
    <row r="168" spans="1:12" s="3" customFormat="1" ht="31.5" customHeight="1" x14ac:dyDescent="0.25">
      <c r="A168" s="139"/>
      <c r="B168" s="34" t="s">
        <v>326</v>
      </c>
      <c r="C168" s="94">
        <v>902</v>
      </c>
      <c r="D168" s="4" t="s">
        <v>6</v>
      </c>
      <c r="E168" s="4" t="s">
        <v>68</v>
      </c>
      <c r="F168" s="4" t="s">
        <v>8</v>
      </c>
      <c r="G168" s="4" t="s">
        <v>87</v>
      </c>
      <c r="H168" s="4"/>
      <c r="I168" s="4"/>
      <c r="J168" s="4"/>
      <c r="K168" s="8">
        <f t="shared" si="7"/>
        <v>13943.6</v>
      </c>
    </row>
    <row r="169" spans="1:12" s="3" customFormat="1" ht="31.5" customHeight="1" x14ac:dyDescent="0.25">
      <c r="A169" s="139"/>
      <c r="B169" s="34" t="s">
        <v>88</v>
      </c>
      <c r="C169" s="94">
        <v>902</v>
      </c>
      <c r="D169" s="4" t="s">
        <v>6</v>
      </c>
      <c r="E169" s="4" t="s">
        <v>68</v>
      </c>
      <c r="F169" s="4" t="s">
        <v>8</v>
      </c>
      <c r="G169" s="4" t="s">
        <v>87</v>
      </c>
      <c r="H169" s="4" t="s">
        <v>4</v>
      </c>
      <c r="I169" s="4"/>
      <c r="J169" s="4"/>
      <c r="K169" s="8">
        <f t="shared" si="7"/>
        <v>13943.6</v>
      </c>
    </row>
    <row r="170" spans="1:12" s="3" customFormat="1" ht="31.5" customHeight="1" x14ac:dyDescent="0.25">
      <c r="A170" s="139"/>
      <c r="B170" s="38" t="s">
        <v>237</v>
      </c>
      <c r="C170" s="94">
        <v>902</v>
      </c>
      <c r="D170" s="4" t="s">
        <v>6</v>
      </c>
      <c r="E170" s="4" t="s">
        <v>68</v>
      </c>
      <c r="F170" s="4" t="s">
        <v>8</v>
      </c>
      <c r="G170" s="4" t="s">
        <v>87</v>
      </c>
      <c r="H170" s="4" t="s">
        <v>4</v>
      </c>
      <c r="I170" s="4" t="s">
        <v>236</v>
      </c>
      <c r="J170" s="4"/>
      <c r="K170" s="8">
        <f t="shared" si="7"/>
        <v>13943.6</v>
      </c>
    </row>
    <row r="171" spans="1:12" s="3" customFormat="1" ht="31.5" customHeight="1" x14ac:dyDescent="0.25">
      <c r="A171" s="139"/>
      <c r="B171" s="7" t="s">
        <v>120</v>
      </c>
      <c r="C171" s="94">
        <v>902</v>
      </c>
      <c r="D171" s="4" t="s">
        <v>6</v>
      </c>
      <c r="E171" s="4" t="s">
        <v>68</v>
      </c>
      <c r="F171" s="4" t="s">
        <v>8</v>
      </c>
      <c r="G171" s="4" t="s">
        <v>87</v>
      </c>
      <c r="H171" s="4" t="s">
        <v>4</v>
      </c>
      <c r="I171" s="4" t="s">
        <v>236</v>
      </c>
      <c r="J171" s="4" t="s">
        <v>47</v>
      </c>
      <c r="K171" s="8">
        <f>500+50+3388+1475.8+377.4+3878.2+1000+850+1374.2+450+600</f>
        <v>13943.6</v>
      </c>
      <c r="L171" s="3">
        <v>1374.2</v>
      </c>
    </row>
    <row r="172" spans="1:12" s="3" customFormat="1" ht="18" customHeight="1" x14ac:dyDescent="0.25">
      <c r="A172" s="139"/>
      <c r="B172" s="34" t="s">
        <v>320</v>
      </c>
      <c r="C172" s="94">
        <v>902</v>
      </c>
      <c r="D172" s="95" t="s">
        <v>6</v>
      </c>
      <c r="E172" s="95" t="s">
        <v>68</v>
      </c>
      <c r="F172" s="95" t="s">
        <v>86</v>
      </c>
      <c r="G172" s="94"/>
      <c r="H172" s="95"/>
      <c r="I172" s="95"/>
      <c r="J172" s="95"/>
      <c r="K172" s="8">
        <f>SUM(K173)</f>
        <v>1062.3</v>
      </c>
    </row>
    <row r="173" spans="1:12" s="3" customFormat="1" ht="47.25" customHeight="1" x14ac:dyDescent="0.25">
      <c r="A173" s="139"/>
      <c r="B173" s="7" t="s">
        <v>348</v>
      </c>
      <c r="C173" s="94">
        <v>902</v>
      </c>
      <c r="D173" s="95" t="s">
        <v>6</v>
      </c>
      <c r="E173" s="95" t="s">
        <v>68</v>
      </c>
      <c r="F173" s="4" t="s">
        <v>86</v>
      </c>
      <c r="G173" s="4" t="s">
        <v>135</v>
      </c>
      <c r="H173" s="4"/>
      <c r="I173" s="4"/>
      <c r="J173" s="95"/>
      <c r="K173" s="8">
        <f t="shared" ref="K173:K175" si="8">K174</f>
        <v>1062.3</v>
      </c>
    </row>
    <row r="174" spans="1:12" s="3" customFormat="1" ht="47.25" customHeight="1" x14ac:dyDescent="0.25">
      <c r="A174" s="139"/>
      <c r="B174" s="7" t="s">
        <v>349</v>
      </c>
      <c r="C174" s="94">
        <v>902</v>
      </c>
      <c r="D174" s="95" t="s">
        <v>6</v>
      </c>
      <c r="E174" s="95" t="s">
        <v>68</v>
      </c>
      <c r="F174" s="4" t="s">
        <v>86</v>
      </c>
      <c r="G174" s="4" t="s">
        <v>135</v>
      </c>
      <c r="H174" s="4" t="s">
        <v>2</v>
      </c>
      <c r="I174" s="4"/>
      <c r="J174" s="95"/>
      <c r="K174" s="8">
        <f t="shared" si="8"/>
        <v>1062.3</v>
      </c>
    </row>
    <row r="175" spans="1:12" s="3" customFormat="1" ht="47.25" customHeight="1" x14ac:dyDescent="0.25">
      <c r="A175" s="139"/>
      <c r="B175" s="7" t="s">
        <v>350</v>
      </c>
      <c r="C175" s="94">
        <v>902</v>
      </c>
      <c r="D175" s="95" t="s">
        <v>6</v>
      </c>
      <c r="E175" s="95" t="s">
        <v>68</v>
      </c>
      <c r="F175" s="4" t="s">
        <v>86</v>
      </c>
      <c r="G175" s="4" t="s">
        <v>135</v>
      </c>
      <c r="H175" s="4" t="s">
        <v>2</v>
      </c>
      <c r="I175" s="4" t="s">
        <v>206</v>
      </c>
      <c r="J175" s="95"/>
      <c r="K175" s="8">
        <f t="shared" si="8"/>
        <v>1062.3</v>
      </c>
    </row>
    <row r="176" spans="1:12" s="3" customFormat="1" ht="31.5" customHeight="1" x14ac:dyDescent="0.25">
      <c r="A176" s="139"/>
      <c r="B176" s="7" t="s">
        <v>120</v>
      </c>
      <c r="C176" s="94">
        <v>902</v>
      </c>
      <c r="D176" s="95" t="s">
        <v>6</v>
      </c>
      <c r="E176" s="95" t="s">
        <v>68</v>
      </c>
      <c r="F176" s="4" t="s">
        <v>86</v>
      </c>
      <c r="G176" s="4" t="s">
        <v>135</v>
      </c>
      <c r="H176" s="4" t="s">
        <v>2</v>
      </c>
      <c r="I176" s="4" t="s">
        <v>206</v>
      </c>
      <c r="J176" s="95" t="s">
        <v>47</v>
      </c>
      <c r="K176" s="8">
        <f>348.5+114.4+599.4</f>
        <v>1062.3</v>
      </c>
    </row>
    <row r="177" spans="1:13" s="3" customFormat="1" ht="18" customHeight="1" x14ac:dyDescent="0.25">
      <c r="A177" s="139"/>
      <c r="B177" s="7" t="s">
        <v>40</v>
      </c>
      <c r="C177" s="94">
        <v>902</v>
      </c>
      <c r="D177" s="95" t="s">
        <v>7</v>
      </c>
      <c r="E177" s="4"/>
      <c r="F177" s="4"/>
      <c r="G177" s="100"/>
      <c r="H177" s="4"/>
      <c r="I177" s="4"/>
      <c r="J177" s="4"/>
      <c r="K177" s="8">
        <f>SUM(K178+K186)</f>
        <v>3535327.5</v>
      </c>
      <c r="L177" s="39"/>
      <c r="M177" s="39"/>
    </row>
    <row r="178" spans="1:13" s="3" customFormat="1" ht="18" customHeight="1" x14ac:dyDescent="0.25">
      <c r="A178" s="139"/>
      <c r="B178" s="7" t="s">
        <v>257</v>
      </c>
      <c r="C178" s="94">
        <v>902</v>
      </c>
      <c r="D178" s="95" t="s">
        <v>7</v>
      </c>
      <c r="E178" s="4" t="s">
        <v>4</v>
      </c>
      <c r="F178" s="4"/>
      <c r="G178" s="100"/>
      <c r="H178" s="4"/>
      <c r="I178" s="4"/>
      <c r="J178" s="4"/>
      <c r="K178" s="8">
        <f>K179</f>
        <v>3511308.8</v>
      </c>
      <c r="L178" s="39"/>
      <c r="M178" s="39"/>
    </row>
    <row r="179" spans="1:13" s="3" customFormat="1" ht="18" customHeight="1" x14ac:dyDescent="0.25">
      <c r="A179" s="139"/>
      <c r="B179" s="34" t="s">
        <v>369</v>
      </c>
      <c r="C179" s="94">
        <v>902</v>
      </c>
      <c r="D179" s="95" t="s">
        <v>7</v>
      </c>
      <c r="E179" s="4" t="s">
        <v>4</v>
      </c>
      <c r="F179" s="4" t="s">
        <v>4</v>
      </c>
      <c r="G179" s="4"/>
      <c r="H179" s="4"/>
      <c r="I179" s="4"/>
      <c r="J179" s="95"/>
      <c r="K179" s="8">
        <f>K180</f>
        <v>3511308.8</v>
      </c>
      <c r="L179" s="39"/>
      <c r="M179" s="39"/>
    </row>
    <row r="180" spans="1:13" s="3" customFormat="1" ht="55.5" customHeight="1" x14ac:dyDescent="0.25">
      <c r="A180" s="139"/>
      <c r="B180" s="7" t="s">
        <v>488</v>
      </c>
      <c r="C180" s="94">
        <v>902</v>
      </c>
      <c r="D180" s="95" t="s">
        <v>7</v>
      </c>
      <c r="E180" s="4" t="s">
        <v>4</v>
      </c>
      <c r="F180" s="4" t="s">
        <v>4</v>
      </c>
      <c r="G180" s="4" t="s">
        <v>87</v>
      </c>
      <c r="H180" s="4"/>
      <c r="I180" s="4"/>
      <c r="J180" s="95"/>
      <c r="K180" s="8">
        <f>K181</f>
        <v>3511308.8</v>
      </c>
      <c r="L180" s="39"/>
      <c r="M180" s="39"/>
    </row>
    <row r="181" spans="1:13" s="3" customFormat="1" ht="31.5" customHeight="1" x14ac:dyDescent="0.25">
      <c r="A181" s="139"/>
      <c r="B181" s="34" t="s">
        <v>489</v>
      </c>
      <c r="C181" s="111">
        <v>902</v>
      </c>
      <c r="D181" s="110" t="s">
        <v>7</v>
      </c>
      <c r="E181" s="4" t="s">
        <v>4</v>
      </c>
      <c r="F181" s="4" t="s">
        <v>4</v>
      </c>
      <c r="G181" s="4" t="s">
        <v>87</v>
      </c>
      <c r="H181" s="4" t="s">
        <v>2</v>
      </c>
      <c r="I181" s="4"/>
      <c r="J181" s="110"/>
      <c r="K181" s="8">
        <f>K182+K184</f>
        <v>3511308.8</v>
      </c>
    </row>
    <row r="182" spans="1:13" s="3" customFormat="1" ht="18" customHeight="1" x14ac:dyDescent="0.25">
      <c r="A182" s="139"/>
      <c r="B182" s="7" t="s">
        <v>417</v>
      </c>
      <c r="C182" s="111">
        <v>902</v>
      </c>
      <c r="D182" s="110" t="s">
        <v>7</v>
      </c>
      <c r="E182" s="4" t="s">
        <v>4</v>
      </c>
      <c r="F182" s="4" t="s">
        <v>4</v>
      </c>
      <c r="G182" s="4" t="s">
        <v>87</v>
      </c>
      <c r="H182" s="4" t="s">
        <v>2</v>
      </c>
      <c r="I182" s="4" t="s">
        <v>584</v>
      </c>
      <c r="J182" s="110"/>
      <c r="K182" s="8">
        <f>K183</f>
        <v>998745.19999999972</v>
      </c>
    </row>
    <row r="183" spans="1:13" s="3" customFormat="1" ht="31.5" customHeight="1" x14ac:dyDescent="0.25">
      <c r="A183" s="139"/>
      <c r="B183" s="34" t="s">
        <v>72</v>
      </c>
      <c r="C183" s="111">
        <v>902</v>
      </c>
      <c r="D183" s="110" t="s">
        <v>7</v>
      </c>
      <c r="E183" s="4" t="s">
        <v>4</v>
      </c>
      <c r="F183" s="4" t="s">
        <v>4</v>
      </c>
      <c r="G183" s="4" t="s">
        <v>87</v>
      </c>
      <c r="H183" s="4" t="s">
        <v>2</v>
      </c>
      <c r="I183" s="4" t="s">
        <v>584</v>
      </c>
      <c r="J183" s="110" t="s">
        <v>52</v>
      </c>
      <c r="K183" s="8">
        <f>3511308.8-2512563.6</f>
        <v>998745.19999999972</v>
      </c>
    </row>
    <row r="184" spans="1:13" s="3" customFormat="1" ht="70.5" customHeight="1" x14ac:dyDescent="0.25">
      <c r="A184" s="139"/>
      <c r="B184" s="7" t="s">
        <v>704</v>
      </c>
      <c r="C184" s="112">
        <v>902</v>
      </c>
      <c r="D184" s="113" t="s">
        <v>7</v>
      </c>
      <c r="E184" s="4" t="s">
        <v>4</v>
      </c>
      <c r="F184" s="4" t="s">
        <v>4</v>
      </c>
      <c r="G184" s="4" t="s">
        <v>87</v>
      </c>
      <c r="H184" s="4" t="s">
        <v>2</v>
      </c>
      <c r="I184" s="4" t="s">
        <v>699</v>
      </c>
      <c r="J184" s="113"/>
      <c r="K184" s="8">
        <f>K185</f>
        <v>2512563.6</v>
      </c>
    </row>
    <row r="185" spans="1:13" s="3" customFormat="1" ht="31.5" customHeight="1" x14ac:dyDescent="0.25">
      <c r="A185" s="139"/>
      <c r="B185" s="34" t="s">
        <v>72</v>
      </c>
      <c r="C185" s="112">
        <v>902</v>
      </c>
      <c r="D185" s="113" t="s">
        <v>7</v>
      </c>
      <c r="E185" s="4" t="s">
        <v>4</v>
      </c>
      <c r="F185" s="4" t="s">
        <v>4</v>
      </c>
      <c r="G185" s="4" t="s">
        <v>87</v>
      </c>
      <c r="H185" s="4" t="s">
        <v>2</v>
      </c>
      <c r="I185" s="4" t="s">
        <v>699</v>
      </c>
      <c r="J185" s="113" t="s">
        <v>52</v>
      </c>
      <c r="K185" s="8">
        <v>2512563.6</v>
      </c>
    </row>
    <row r="186" spans="1:13" s="3" customFormat="1" ht="17.399999999999999" customHeight="1" x14ac:dyDescent="0.25">
      <c r="A186" s="139"/>
      <c r="B186" s="126" t="s">
        <v>463</v>
      </c>
      <c r="C186" s="122">
        <v>902</v>
      </c>
      <c r="D186" s="120" t="s">
        <v>7</v>
      </c>
      <c r="E186" s="120" t="s">
        <v>5</v>
      </c>
      <c r="F186" s="119"/>
      <c r="G186" s="123"/>
      <c r="H186" s="119"/>
      <c r="I186" s="119"/>
      <c r="J186" s="119"/>
      <c r="K186" s="8">
        <f>K187</f>
        <v>24018.7</v>
      </c>
    </row>
    <row r="187" spans="1:13" s="3" customFormat="1" ht="18.600000000000001" customHeight="1" x14ac:dyDescent="0.25">
      <c r="A187" s="139"/>
      <c r="B187" s="121" t="s">
        <v>533</v>
      </c>
      <c r="C187" s="122">
        <v>902</v>
      </c>
      <c r="D187" s="120" t="s">
        <v>7</v>
      </c>
      <c r="E187" s="120" t="s">
        <v>5</v>
      </c>
      <c r="F187" s="119" t="s">
        <v>30</v>
      </c>
      <c r="G187" s="123"/>
      <c r="H187" s="119"/>
      <c r="I187" s="119"/>
      <c r="J187" s="119"/>
      <c r="K187" s="8">
        <f>K188</f>
        <v>24018.7</v>
      </c>
    </row>
    <row r="188" spans="1:13" s="3" customFormat="1" ht="21.6" customHeight="1" x14ac:dyDescent="0.25">
      <c r="A188" s="139"/>
      <c r="B188" s="124" t="s">
        <v>495</v>
      </c>
      <c r="C188" s="122">
        <v>902</v>
      </c>
      <c r="D188" s="120" t="s">
        <v>7</v>
      </c>
      <c r="E188" s="120" t="s">
        <v>5</v>
      </c>
      <c r="F188" s="119" t="s">
        <v>30</v>
      </c>
      <c r="G188" s="119" t="s">
        <v>114</v>
      </c>
      <c r="H188" s="119"/>
      <c r="I188" s="119"/>
      <c r="J188" s="119"/>
      <c r="K188" s="8">
        <f>K189</f>
        <v>24018.7</v>
      </c>
    </row>
    <row r="189" spans="1:13" s="3" customFormat="1" ht="31.5" customHeight="1" x14ac:dyDescent="0.25">
      <c r="A189" s="139"/>
      <c r="B189" s="124" t="s">
        <v>451</v>
      </c>
      <c r="C189" s="122">
        <v>902</v>
      </c>
      <c r="D189" s="120" t="s">
        <v>7</v>
      </c>
      <c r="E189" s="120" t="s">
        <v>5</v>
      </c>
      <c r="F189" s="119" t="s">
        <v>30</v>
      </c>
      <c r="G189" s="119" t="s">
        <v>114</v>
      </c>
      <c r="H189" s="119" t="s">
        <v>2</v>
      </c>
      <c r="I189" s="119"/>
      <c r="J189" s="119"/>
      <c r="K189" s="8">
        <f>K190</f>
        <v>24018.7</v>
      </c>
    </row>
    <row r="190" spans="1:13" s="3" customFormat="1" ht="19.2" customHeight="1" x14ac:dyDescent="0.25">
      <c r="A190" s="139"/>
      <c r="B190" s="124" t="s">
        <v>535</v>
      </c>
      <c r="C190" s="122">
        <v>902</v>
      </c>
      <c r="D190" s="120" t="s">
        <v>7</v>
      </c>
      <c r="E190" s="120" t="s">
        <v>5</v>
      </c>
      <c r="F190" s="119" t="s">
        <v>30</v>
      </c>
      <c r="G190" s="119" t="s">
        <v>114</v>
      </c>
      <c r="H190" s="119" t="s">
        <v>2</v>
      </c>
      <c r="I190" s="119" t="s">
        <v>532</v>
      </c>
      <c r="J190" s="120"/>
      <c r="K190" s="8">
        <f>K191</f>
        <v>24018.7</v>
      </c>
    </row>
    <row r="191" spans="1:13" s="3" customFormat="1" ht="31.5" customHeight="1" x14ac:dyDescent="0.25">
      <c r="A191" s="139"/>
      <c r="B191" s="125" t="s">
        <v>120</v>
      </c>
      <c r="C191" s="122">
        <v>902</v>
      </c>
      <c r="D191" s="120" t="s">
        <v>7</v>
      </c>
      <c r="E191" s="120" t="s">
        <v>5</v>
      </c>
      <c r="F191" s="119" t="s">
        <v>30</v>
      </c>
      <c r="G191" s="119" t="s">
        <v>114</v>
      </c>
      <c r="H191" s="119" t="s">
        <v>2</v>
      </c>
      <c r="I191" s="119" t="s">
        <v>532</v>
      </c>
      <c r="J191" s="120" t="s">
        <v>47</v>
      </c>
      <c r="K191" s="8">
        <v>24018.7</v>
      </c>
    </row>
    <row r="192" spans="1:13" s="3" customFormat="1" ht="18" customHeight="1" x14ac:dyDescent="0.25">
      <c r="A192" s="139"/>
      <c r="B192" s="7" t="s">
        <v>18</v>
      </c>
      <c r="C192" s="94">
        <v>902</v>
      </c>
      <c r="D192" s="95" t="s">
        <v>8</v>
      </c>
      <c r="E192" s="95"/>
      <c r="F192" s="4"/>
      <c r="G192" s="4"/>
      <c r="H192" s="4"/>
      <c r="I192" s="4"/>
      <c r="J192" s="95"/>
      <c r="K192" s="8">
        <f t="shared" ref="K192:K197" si="9">K193</f>
        <v>120</v>
      </c>
    </row>
    <row r="193" spans="1:11" s="3" customFormat="1" ht="17.25" customHeight="1" x14ac:dyDescent="0.25">
      <c r="A193" s="139"/>
      <c r="B193" s="7" t="s">
        <v>231</v>
      </c>
      <c r="C193" s="94">
        <v>902</v>
      </c>
      <c r="D193" s="95" t="s">
        <v>8</v>
      </c>
      <c r="E193" s="95" t="s">
        <v>7</v>
      </c>
      <c r="F193" s="4"/>
      <c r="G193" s="4"/>
      <c r="H193" s="4"/>
      <c r="I193" s="4"/>
      <c r="J193" s="95"/>
      <c r="K193" s="8">
        <f t="shared" si="9"/>
        <v>120</v>
      </c>
    </row>
    <row r="194" spans="1:11" s="3" customFormat="1" ht="31.5" customHeight="1" x14ac:dyDescent="0.25">
      <c r="A194" s="139"/>
      <c r="B194" s="7" t="s">
        <v>325</v>
      </c>
      <c r="C194" s="94">
        <v>902</v>
      </c>
      <c r="D194" s="95" t="s">
        <v>8</v>
      </c>
      <c r="E194" s="95" t="s">
        <v>7</v>
      </c>
      <c r="F194" s="4" t="s">
        <v>8</v>
      </c>
      <c r="G194" s="4"/>
      <c r="H194" s="4"/>
      <c r="I194" s="4"/>
      <c r="J194" s="95"/>
      <c r="K194" s="8">
        <f t="shared" si="9"/>
        <v>120</v>
      </c>
    </row>
    <row r="195" spans="1:11" s="3" customFormat="1" ht="31.5" customHeight="1" x14ac:dyDescent="0.25">
      <c r="A195" s="139"/>
      <c r="B195" s="7" t="s">
        <v>326</v>
      </c>
      <c r="C195" s="94">
        <v>902</v>
      </c>
      <c r="D195" s="95" t="s">
        <v>8</v>
      </c>
      <c r="E195" s="95" t="s">
        <v>7</v>
      </c>
      <c r="F195" s="4" t="s">
        <v>8</v>
      </c>
      <c r="G195" s="4" t="s">
        <v>87</v>
      </c>
      <c r="H195" s="4"/>
      <c r="I195" s="4"/>
      <c r="J195" s="95"/>
      <c r="K195" s="8">
        <f t="shared" si="9"/>
        <v>120</v>
      </c>
    </row>
    <row r="196" spans="1:11" s="3" customFormat="1" ht="31.5" customHeight="1" x14ac:dyDescent="0.25">
      <c r="A196" s="139"/>
      <c r="B196" s="7" t="s">
        <v>88</v>
      </c>
      <c r="C196" s="94">
        <v>902</v>
      </c>
      <c r="D196" s="95" t="s">
        <v>8</v>
      </c>
      <c r="E196" s="95" t="s">
        <v>7</v>
      </c>
      <c r="F196" s="4" t="s">
        <v>8</v>
      </c>
      <c r="G196" s="4" t="s">
        <v>87</v>
      </c>
      <c r="H196" s="4" t="s">
        <v>4</v>
      </c>
      <c r="I196" s="4"/>
      <c r="J196" s="95"/>
      <c r="K196" s="8">
        <f>K197</f>
        <v>120</v>
      </c>
    </row>
    <row r="197" spans="1:11" s="3" customFormat="1" ht="18" customHeight="1" x14ac:dyDescent="0.25">
      <c r="A197" s="139"/>
      <c r="B197" s="7" t="s">
        <v>233</v>
      </c>
      <c r="C197" s="94">
        <v>902</v>
      </c>
      <c r="D197" s="95" t="s">
        <v>8</v>
      </c>
      <c r="E197" s="95" t="s">
        <v>7</v>
      </c>
      <c r="F197" s="4" t="s">
        <v>8</v>
      </c>
      <c r="G197" s="4" t="s">
        <v>87</v>
      </c>
      <c r="H197" s="4" t="s">
        <v>4</v>
      </c>
      <c r="I197" s="4" t="s">
        <v>232</v>
      </c>
      <c r="J197" s="95"/>
      <c r="K197" s="8">
        <f t="shared" si="9"/>
        <v>120</v>
      </c>
    </row>
    <row r="198" spans="1:11" s="3" customFormat="1" ht="31.5" customHeight="1" x14ac:dyDescent="0.25">
      <c r="A198" s="139"/>
      <c r="B198" s="7" t="s">
        <v>120</v>
      </c>
      <c r="C198" s="94">
        <v>902</v>
      </c>
      <c r="D198" s="95" t="s">
        <v>8</v>
      </c>
      <c r="E198" s="95" t="s">
        <v>7</v>
      </c>
      <c r="F198" s="4" t="s">
        <v>8</v>
      </c>
      <c r="G198" s="4" t="s">
        <v>87</v>
      </c>
      <c r="H198" s="4" t="s">
        <v>4</v>
      </c>
      <c r="I198" s="4" t="s">
        <v>232</v>
      </c>
      <c r="J198" s="95" t="s">
        <v>47</v>
      </c>
      <c r="K198" s="8">
        <f>120</f>
        <v>120</v>
      </c>
    </row>
    <row r="199" spans="1:11" s="3" customFormat="1" ht="18" customHeight="1" x14ac:dyDescent="0.25">
      <c r="A199" s="139"/>
      <c r="B199" s="7" t="s">
        <v>69</v>
      </c>
      <c r="C199" s="94">
        <v>902</v>
      </c>
      <c r="D199" s="4" t="s">
        <v>17</v>
      </c>
      <c r="E199" s="4"/>
      <c r="F199" s="4"/>
      <c r="G199" s="4"/>
      <c r="H199" s="4"/>
      <c r="I199" s="4"/>
      <c r="J199" s="4"/>
      <c r="K199" s="8">
        <f>SUM(K200)</f>
        <v>11221.1</v>
      </c>
    </row>
    <row r="200" spans="1:11" s="3" customFormat="1" ht="18" customHeight="1" x14ac:dyDescent="0.25">
      <c r="A200" s="139"/>
      <c r="B200" s="41" t="s">
        <v>43</v>
      </c>
      <c r="C200" s="94">
        <v>902</v>
      </c>
      <c r="D200" s="4" t="s">
        <v>70</v>
      </c>
      <c r="E200" s="4" t="s">
        <v>6</v>
      </c>
      <c r="F200" s="4"/>
      <c r="G200" s="4"/>
      <c r="H200" s="4"/>
      <c r="I200" s="4"/>
      <c r="J200" s="4"/>
      <c r="K200" s="8">
        <f>SUM(K201+K206)</f>
        <v>11221.1</v>
      </c>
    </row>
    <row r="201" spans="1:11" s="3" customFormat="1" ht="31.5" customHeight="1" x14ac:dyDescent="0.25">
      <c r="A201" s="139"/>
      <c r="B201" s="7" t="s">
        <v>157</v>
      </c>
      <c r="C201" s="94">
        <v>902</v>
      </c>
      <c r="D201" s="4" t="s">
        <v>70</v>
      </c>
      <c r="E201" s="4" t="s">
        <v>6</v>
      </c>
      <c r="F201" s="4" t="s">
        <v>68</v>
      </c>
      <c r="G201" s="100"/>
      <c r="H201" s="4"/>
      <c r="I201" s="4"/>
      <c r="J201" s="4"/>
      <c r="K201" s="8">
        <f>K202</f>
        <v>130</v>
      </c>
    </row>
    <row r="202" spans="1:11" s="3" customFormat="1" ht="47.25" customHeight="1" x14ac:dyDescent="0.25">
      <c r="A202" s="139"/>
      <c r="B202" s="7" t="s">
        <v>327</v>
      </c>
      <c r="C202" s="94">
        <v>902</v>
      </c>
      <c r="D202" s="4" t="s">
        <v>70</v>
      </c>
      <c r="E202" s="4" t="s">
        <v>6</v>
      </c>
      <c r="F202" s="4" t="s">
        <v>68</v>
      </c>
      <c r="G202" s="4" t="s">
        <v>87</v>
      </c>
      <c r="H202" s="4"/>
      <c r="I202" s="4"/>
      <c r="J202" s="4"/>
      <c r="K202" s="8">
        <f>K203</f>
        <v>130</v>
      </c>
    </row>
    <row r="203" spans="1:11" s="3" customFormat="1" ht="47.25" customHeight="1" x14ac:dyDescent="0.25">
      <c r="A203" s="139"/>
      <c r="B203" s="7" t="s">
        <v>328</v>
      </c>
      <c r="C203" s="94">
        <v>902</v>
      </c>
      <c r="D203" s="4" t="s">
        <v>70</v>
      </c>
      <c r="E203" s="4" t="s">
        <v>6</v>
      </c>
      <c r="F203" s="4" t="s">
        <v>68</v>
      </c>
      <c r="G203" s="4" t="s">
        <v>87</v>
      </c>
      <c r="H203" s="4" t="s">
        <v>2</v>
      </c>
      <c r="I203" s="4"/>
      <c r="J203" s="4"/>
      <c r="K203" s="8">
        <f>K204</f>
        <v>130</v>
      </c>
    </row>
    <row r="204" spans="1:11" s="3" customFormat="1" ht="78.75" customHeight="1" x14ac:dyDescent="0.25">
      <c r="A204" s="139"/>
      <c r="B204" s="7" t="s">
        <v>329</v>
      </c>
      <c r="C204" s="94">
        <v>902</v>
      </c>
      <c r="D204" s="4" t="s">
        <v>70</v>
      </c>
      <c r="E204" s="4" t="s">
        <v>6</v>
      </c>
      <c r="F204" s="4" t="s">
        <v>68</v>
      </c>
      <c r="G204" s="4" t="s">
        <v>87</v>
      </c>
      <c r="H204" s="4" t="s">
        <v>2</v>
      </c>
      <c r="I204" s="4" t="s">
        <v>277</v>
      </c>
      <c r="J204" s="4"/>
      <c r="K204" s="8">
        <f>K205</f>
        <v>130</v>
      </c>
    </row>
    <row r="205" spans="1:11" s="3" customFormat="1" ht="31.5" customHeight="1" x14ac:dyDescent="0.25">
      <c r="A205" s="139"/>
      <c r="B205" s="7" t="s">
        <v>120</v>
      </c>
      <c r="C205" s="94">
        <v>902</v>
      </c>
      <c r="D205" s="4" t="s">
        <v>70</v>
      </c>
      <c r="E205" s="4" t="s">
        <v>6</v>
      </c>
      <c r="F205" s="4" t="s">
        <v>68</v>
      </c>
      <c r="G205" s="4" t="s">
        <v>87</v>
      </c>
      <c r="H205" s="4" t="s">
        <v>2</v>
      </c>
      <c r="I205" s="4" t="s">
        <v>277</v>
      </c>
      <c r="J205" s="4" t="s">
        <v>47</v>
      </c>
      <c r="K205" s="8">
        <f>30+50+50</f>
        <v>130</v>
      </c>
    </row>
    <row r="206" spans="1:11" s="3" customFormat="1" ht="21.75" customHeight="1" x14ac:dyDescent="0.25">
      <c r="A206" s="139"/>
      <c r="B206" s="7" t="s">
        <v>705</v>
      </c>
      <c r="C206" s="94">
        <v>902</v>
      </c>
      <c r="D206" s="4" t="s">
        <v>70</v>
      </c>
      <c r="E206" s="4" t="s">
        <v>6</v>
      </c>
      <c r="F206" s="4" t="s">
        <v>10</v>
      </c>
      <c r="G206" s="4"/>
      <c r="H206" s="4"/>
      <c r="I206" s="4"/>
      <c r="J206" s="4"/>
      <c r="K206" s="8">
        <f>K207</f>
        <v>11091.1</v>
      </c>
    </row>
    <row r="207" spans="1:11" s="3" customFormat="1" ht="21" customHeight="1" x14ac:dyDescent="0.25">
      <c r="A207" s="139"/>
      <c r="B207" s="7" t="s">
        <v>706</v>
      </c>
      <c r="C207" s="94">
        <v>902</v>
      </c>
      <c r="D207" s="4" t="s">
        <v>70</v>
      </c>
      <c r="E207" s="4" t="s">
        <v>6</v>
      </c>
      <c r="F207" s="4" t="s">
        <v>10</v>
      </c>
      <c r="G207" s="4" t="s">
        <v>87</v>
      </c>
      <c r="H207" s="4"/>
      <c r="I207" s="4"/>
      <c r="J207" s="4"/>
      <c r="K207" s="8">
        <f>K208</f>
        <v>11091.1</v>
      </c>
    </row>
    <row r="208" spans="1:11" s="3" customFormat="1" ht="31.5" customHeight="1" x14ac:dyDescent="0.25">
      <c r="A208" s="139"/>
      <c r="B208" s="34" t="s">
        <v>503</v>
      </c>
      <c r="C208" s="94">
        <v>902</v>
      </c>
      <c r="D208" s="4" t="s">
        <v>70</v>
      </c>
      <c r="E208" s="4" t="s">
        <v>6</v>
      </c>
      <c r="F208" s="4" t="s">
        <v>10</v>
      </c>
      <c r="G208" s="4" t="s">
        <v>87</v>
      </c>
      <c r="H208" s="4" t="s">
        <v>2</v>
      </c>
      <c r="I208" s="4" t="s">
        <v>94</v>
      </c>
      <c r="J208" s="4"/>
      <c r="K208" s="8">
        <f>K209</f>
        <v>11091.1</v>
      </c>
    </row>
    <row r="209" spans="1:11" s="3" customFormat="1" ht="31.5" customHeight="1" x14ac:dyDescent="0.25">
      <c r="A209" s="139"/>
      <c r="B209" s="7" t="s">
        <v>120</v>
      </c>
      <c r="C209" s="94">
        <v>902</v>
      </c>
      <c r="D209" s="4" t="s">
        <v>70</v>
      </c>
      <c r="E209" s="4" t="s">
        <v>6</v>
      </c>
      <c r="F209" s="4" t="s">
        <v>10</v>
      </c>
      <c r="G209" s="4" t="s">
        <v>87</v>
      </c>
      <c r="H209" s="4" t="s">
        <v>2</v>
      </c>
      <c r="I209" s="4" t="s">
        <v>94</v>
      </c>
      <c r="J209" s="4" t="s">
        <v>47</v>
      </c>
      <c r="K209" s="8">
        <v>11091.1</v>
      </c>
    </row>
    <row r="210" spans="1:11" s="3" customFormat="1" ht="18" customHeight="1" x14ac:dyDescent="0.25">
      <c r="A210" s="139"/>
      <c r="B210" s="7" t="s">
        <v>20</v>
      </c>
      <c r="C210" s="94">
        <v>902</v>
      </c>
      <c r="D210" s="4">
        <v>10</v>
      </c>
      <c r="E210" s="4"/>
      <c r="F210" s="4"/>
      <c r="G210" s="100"/>
      <c r="H210" s="4"/>
      <c r="I210" s="4"/>
      <c r="J210" s="4"/>
      <c r="K210" s="8">
        <f>SUM(K211+K217+K223+K229)</f>
        <v>72067.899999999994</v>
      </c>
    </row>
    <row r="211" spans="1:11" s="3" customFormat="1" ht="18" customHeight="1" x14ac:dyDescent="0.25">
      <c r="A211" s="139"/>
      <c r="B211" s="41" t="s">
        <v>41</v>
      </c>
      <c r="C211" s="94">
        <v>902</v>
      </c>
      <c r="D211" s="4" t="s">
        <v>21</v>
      </c>
      <c r="E211" s="4" t="s">
        <v>2</v>
      </c>
      <c r="F211" s="4"/>
      <c r="G211" s="100"/>
      <c r="H211" s="4"/>
      <c r="I211" s="4"/>
      <c r="J211" s="4"/>
      <c r="K211" s="8">
        <f t="shared" ref="K211:K213" si="10">SUM(K212)</f>
        <v>21223.8</v>
      </c>
    </row>
    <row r="212" spans="1:11" s="3" customFormat="1" ht="31.5" customHeight="1" x14ac:dyDescent="0.25">
      <c r="A212" s="139"/>
      <c r="B212" s="34" t="s">
        <v>352</v>
      </c>
      <c r="C212" s="94">
        <v>902</v>
      </c>
      <c r="D212" s="4" t="s">
        <v>21</v>
      </c>
      <c r="E212" s="4" t="s">
        <v>2</v>
      </c>
      <c r="F212" s="4" t="s">
        <v>95</v>
      </c>
      <c r="G212" s="100"/>
      <c r="H212" s="4"/>
      <c r="I212" s="4"/>
      <c r="J212" s="4"/>
      <c r="K212" s="8">
        <f t="shared" si="10"/>
        <v>21223.8</v>
      </c>
    </row>
    <row r="213" spans="1:11" s="3" customFormat="1" ht="31.5" customHeight="1" x14ac:dyDescent="0.25">
      <c r="A213" s="139"/>
      <c r="B213" s="34" t="s">
        <v>353</v>
      </c>
      <c r="C213" s="94">
        <v>902</v>
      </c>
      <c r="D213" s="4" t="s">
        <v>21</v>
      </c>
      <c r="E213" s="4" t="s">
        <v>2</v>
      </c>
      <c r="F213" s="4" t="s">
        <v>95</v>
      </c>
      <c r="G213" s="100">
        <v>1</v>
      </c>
      <c r="H213" s="4"/>
      <c r="I213" s="4"/>
      <c r="J213" s="4"/>
      <c r="K213" s="8">
        <f t="shared" si="10"/>
        <v>21223.8</v>
      </c>
    </row>
    <row r="214" spans="1:11" s="3" customFormat="1" ht="31.5" customHeight="1" x14ac:dyDescent="0.25">
      <c r="A214" s="139"/>
      <c r="B214" s="38" t="s">
        <v>179</v>
      </c>
      <c r="C214" s="94">
        <v>902</v>
      </c>
      <c r="D214" s="4" t="s">
        <v>21</v>
      </c>
      <c r="E214" s="4" t="s">
        <v>2</v>
      </c>
      <c r="F214" s="4" t="s">
        <v>95</v>
      </c>
      <c r="G214" s="100">
        <v>1</v>
      </c>
      <c r="H214" s="4" t="s">
        <v>2</v>
      </c>
      <c r="I214" s="4"/>
      <c r="J214" s="4"/>
      <c r="K214" s="8">
        <f>SUM(K216)</f>
        <v>21223.8</v>
      </c>
    </row>
    <row r="215" spans="1:11" s="3" customFormat="1" ht="31.5" customHeight="1" x14ac:dyDescent="0.25">
      <c r="A215" s="139"/>
      <c r="B215" s="38" t="s">
        <v>354</v>
      </c>
      <c r="C215" s="94">
        <v>902</v>
      </c>
      <c r="D215" s="4" t="s">
        <v>21</v>
      </c>
      <c r="E215" s="4" t="s">
        <v>2</v>
      </c>
      <c r="F215" s="4" t="s">
        <v>95</v>
      </c>
      <c r="G215" s="100">
        <v>1</v>
      </c>
      <c r="H215" s="4" t="s">
        <v>2</v>
      </c>
      <c r="I215" s="4" t="s">
        <v>96</v>
      </c>
      <c r="J215" s="4"/>
      <c r="K215" s="8">
        <f>SUM(K216)</f>
        <v>21223.8</v>
      </c>
    </row>
    <row r="216" spans="1:11" s="3" customFormat="1" ht="18" customHeight="1" x14ac:dyDescent="0.25">
      <c r="A216" s="139"/>
      <c r="B216" s="6" t="s">
        <v>53</v>
      </c>
      <c r="C216" s="94">
        <v>902</v>
      </c>
      <c r="D216" s="4" t="s">
        <v>21</v>
      </c>
      <c r="E216" s="4" t="s">
        <v>2</v>
      </c>
      <c r="F216" s="4" t="s">
        <v>95</v>
      </c>
      <c r="G216" s="100">
        <v>1</v>
      </c>
      <c r="H216" s="4" t="s">
        <v>2</v>
      </c>
      <c r="I216" s="4" t="s">
        <v>96</v>
      </c>
      <c r="J216" s="4" t="s">
        <v>54</v>
      </c>
      <c r="K216" s="8">
        <f>17371.7+3852.1</f>
        <v>21223.8</v>
      </c>
    </row>
    <row r="217" spans="1:11" s="3" customFormat="1" ht="18" customHeight="1" x14ac:dyDescent="0.25">
      <c r="A217" s="139"/>
      <c r="B217" s="6" t="s">
        <v>28</v>
      </c>
      <c r="C217" s="94">
        <v>902</v>
      </c>
      <c r="D217" s="4" t="s">
        <v>21</v>
      </c>
      <c r="E217" s="4" t="s">
        <v>5</v>
      </c>
      <c r="F217" s="4"/>
      <c r="G217" s="100"/>
      <c r="H217" s="4"/>
      <c r="I217" s="4"/>
      <c r="J217" s="4"/>
      <c r="K217" s="8">
        <f>K218</f>
        <v>3000</v>
      </c>
    </row>
    <row r="218" spans="1:11" s="3" customFormat="1" ht="31.5" customHeight="1" x14ac:dyDescent="0.25">
      <c r="A218" s="139"/>
      <c r="B218" s="34" t="s">
        <v>352</v>
      </c>
      <c r="C218" s="94">
        <v>902</v>
      </c>
      <c r="D218" s="4" t="s">
        <v>21</v>
      </c>
      <c r="E218" s="4" t="s">
        <v>5</v>
      </c>
      <c r="F218" s="4" t="s">
        <v>95</v>
      </c>
      <c r="G218" s="4"/>
      <c r="H218" s="4"/>
      <c r="I218" s="4"/>
      <c r="J218" s="95"/>
      <c r="K218" s="8">
        <f>SUM(K219)</f>
        <v>3000</v>
      </c>
    </row>
    <row r="219" spans="1:11" s="3" customFormat="1" ht="31.5" customHeight="1" x14ac:dyDescent="0.25">
      <c r="A219" s="139"/>
      <c r="B219" s="34" t="s">
        <v>353</v>
      </c>
      <c r="C219" s="94">
        <v>902</v>
      </c>
      <c r="D219" s="4" t="s">
        <v>21</v>
      </c>
      <c r="E219" s="4" t="s">
        <v>5</v>
      </c>
      <c r="F219" s="4" t="s">
        <v>95</v>
      </c>
      <c r="G219" s="4" t="s">
        <v>87</v>
      </c>
      <c r="H219" s="4"/>
      <c r="I219" s="4"/>
      <c r="J219" s="4"/>
      <c r="K219" s="8">
        <f>K220</f>
        <v>3000</v>
      </c>
    </row>
    <row r="220" spans="1:11" s="3" customFormat="1" ht="31.5" customHeight="1" x14ac:dyDescent="0.25">
      <c r="A220" s="139"/>
      <c r="B220" s="7" t="s">
        <v>179</v>
      </c>
      <c r="C220" s="94">
        <v>902</v>
      </c>
      <c r="D220" s="4" t="s">
        <v>21</v>
      </c>
      <c r="E220" s="4" t="s">
        <v>5</v>
      </c>
      <c r="F220" s="4" t="s">
        <v>95</v>
      </c>
      <c r="G220" s="4" t="s">
        <v>87</v>
      </c>
      <c r="H220" s="4" t="s">
        <v>2</v>
      </c>
      <c r="I220" s="4"/>
      <c r="J220" s="4"/>
      <c r="K220" s="8">
        <f>SUM(K221)</f>
        <v>3000</v>
      </c>
    </row>
    <row r="221" spans="1:11" s="3" customFormat="1" ht="31.5" customHeight="1" x14ac:dyDescent="0.25">
      <c r="A221" s="139"/>
      <c r="B221" s="34" t="s">
        <v>354</v>
      </c>
      <c r="C221" s="94">
        <v>902</v>
      </c>
      <c r="D221" s="4" t="s">
        <v>21</v>
      </c>
      <c r="E221" s="4" t="s">
        <v>5</v>
      </c>
      <c r="F221" s="4" t="s">
        <v>95</v>
      </c>
      <c r="G221" s="4" t="s">
        <v>87</v>
      </c>
      <c r="H221" s="4" t="s">
        <v>2</v>
      </c>
      <c r="I221" s="4" t="s">
        <v>96</v>
      </c>
      <c r="J221" s="4"/>
      <c r="K221" s="8">
        <f>SUM(K222)</f>
        <v>3000</v>
      </c>
    </row>
    <row r="222" spans="1:11" s="3" customFormat="1" ht="18" customHeight="1" x14ac:dyDescent="0.25">
      <c r="A222" s="139"/>
      <c r="B222" s="7" t="s">
        <v>53</v>
      </c>
      <c r="C222" s="94">
        <v>902</v>
      </c>
      <c r="D222" s="4" t="s">
        <v>21</v>
      </c>
      <c r="E222" s="4" t="s">
        <v>5</v>
      </c>
      <c r="F222" s="4" t="s">
        <v>95</v>
      </c>
      <c r="G222" s="4" t="s">
        <v>87</v>
      </c>
      <c r="H222" s="4" t="s">
        <v>2</v>
      </c>
      <c r="I222" s="4" t="s">
        <v>96</v>
      </c>
      <c r="J222" s="4" t="s">
        <v>54</v>
      </c>
      <c r="K222" s="8">
        <f>3000</f>
        <v>3000</v>
      </c>
    </row>
    <row r="223" spans="1:11" s="3" customFormat="1" ht="18" customHeight="1" x14ac:dyDescent="0.25">
      <c r="A223" s="139"/>
      <c r="B223" s="6" t="s">
        <v>29</v>
      </c>
      <c r="C223" s="94">
        <v>902</v>
      </c>
      <c r="D223" s="4" t="s">
        <v>21</v>
      </c>
      <c r="E223" s="4" t="s">
        <v>6</v>
      </c>
      <c r="F223" s="4"/>
      <c r="G223" s="100"/>
      <c r="H223" s="4"/>
      <c r="I223" s="4"/>
      <c r="J223" s="4"/>
      <c r="K223" s="8">
        <f>K224</f>
        <v>40908.899999999994</v>
      </c>
    </row>
    <row r="224" spans="1:11" s="3" customFormat="1" ht="18" customHeight="1" x14ac:dyDescent="0.25">
      <c r="A224" s="139"/>
      <c r="B224" s="34" t="s">
        <v>320</v>
      </c>
      <c r="C224" s="94">
        <v>902</v>
      </c>
      <c r="D224" s="4" t="s">
        <v>21</v>
      </c>
      <c r="E224" s="4" t="s">
        <v>6</v>
      </c>
      <c r="F224" s="4" t="s">
        <v>86</v>
      </c>
      <c r="G224" s="100"/>
      <c r="H224" s="4"/>
      <c r="I224" s="4"/>
      <c r="J224" s="4"/>
      <c r="K224" s="8">
        <f t="shared" ref="K224" si="11">K225</f>
        <v>40908.899999999994</v>
      </c>
    </row>
    <row r="225" spans="1:11" s="3" customFormat="1" ht="18" customHeight="1" x14ac:dyDescent="0.25">
      <c r="A225" s="139"/>
      <c r="B225" s="34" t="s">
        <v>158</v>
      </c>
      <c r="C225" s="94">
        <v>902</v>
      </c>
      <c r="D225" s="4" t="s">
        <v>21</v>
      </c>
      <c r="E225" s="4" t="s">
        <v>6</v>
      </c>
      <c r="F225" s="4" t="s">
        <v>86</v>
      </c>
      <c r="G225" s="100">
        <v>2</v>
      </c>
      <c r="H225" s="4"/>
      <c r="I225" s="4"/>
      <c r="J225" s="4"/>
      <c r="K225" s="8">
        <f t="shared" ref="K225:K227" si="12">SUM(K226)</f>
        <v>40908.899999999994</v>
      </c>
    </row>
    <row r="226" spans="1:11" s="3" customFormat="1" ht="31.5" customHeight="1" x14ac:dyDescent="0.25">
      <c r="A226" s="139"/>
      <c r="B226" s="34" t="s">
        <v>91</v>
      </c>
      <c r="C226" s="94">
        <v>902</v>
      </c>
      <c r="D226" s="4" t="s">
        <v>21</v>
      </c>
      <c r="E226" s="4" t="s">
        <v>6</v>
      </c>
      <c r="F226" s="4" t="s">
        <v>86</v>
      </c>
      <c r="G226" s="100">
        <v>2</v>
      </c>
      <c r="H226" s="4" t="s">
        <v>2</v>
      </c>
      <c r="I226" s="4"/>
      <c r="J226" s="4"/>
      <c r="K226" s="8">
        <f t="shared" si="12"/>
        <v>40908.899999999994</v>
      </c>
    </row>
    <row r="227" spans="1:11" s="3" customFormat="1" ht="18" customHeight="1" x14ac:dyDescent="0.25">
      <c r="A227" s="139"/>
      <c r="B227" s="34" t="s">
        <v>177</v>
      </c>
      <c r="C227" s="94">
        <v>902</v>
      </c>
      <c r="D227" s="4" t="s">
        <v>21</v>
      </c>
      <c r="E227" s="4" t="s">
        <v>6</v>
      </c>
      <c r="F227" s="4" t="s">
        <v>86</v>
      </c>
      <c r="G227" s="100">
        <v>2</v>
      </c>
      <c r="H227" s="4" t="s">
        <v>2</v>
      </c>
      <c r="I227" s="4" t="s">
        <v>178</v>
      </c>
      <c r="J227" s="4"/>
      <c r="K227" s="8">
        <f t="shared" si="12"/>
        <v>40908.899999999994</v>
      </c>
    </row>
    <row r="228" spans="1:11" s="3" customFormat="1" ht="18" customHeight="1" x14ac:dyDescent="0.25">
      <c r="A228" s="139"/>
      <c r="B228" s="6" t="s">
        <v>53</v>
      </c>
      <c r="C228" s="94">
        <v>902</v>
      </c>
      <c r="D228" s="4" t="s">
        <v>21</v>
      </c>
      <c r="E228" s="4" t="s">
        <v>6</v>
      </c>
      <c r="F228" s="4" t="s">
        <v>86</v>
      </c>
      <c r="G228" s="100">
        <v>2</v>
      </c>
      <c r="H228" s="4" t="s">
        <v>2</v>
      </c>
      <c r="I228" s="4" t="s">
        <v>178</v>
      </c>
      <c r="J228" s="4" t="s">
        <v>54</v>
      </c>
      <c r="K228" s="8">
        <f>22090.8+18818.1</f>
        <v>40908.899999999994</v>
      </c>
    </row>
    <row r="229" spans="1:11" s="3" customFormat="1" ht="18" customHeight="1" x14ac:dyDescent="0.25">
      <c r="A229" s="139"/>
      <c r="B229" s="7" t="s">
        <v>60</v>
      </c>
      <c r="C229" s="94">
        <v>902</v>
      </c>
      <c r="D229" s="4" t="s">
        <v>21</v>
      </c>
      <c r="E229" s="4" t="s">
        <v>30</v>
      </c>
      <c r="F229" s="4"/>
      <c r="G229" s="100"/>
      <c r="H229" s="4"/>
      <c r="I229" s="4"/>
      <c r="J229" s="4"/>
      <c r="K229" s="8">
        <f>SUM(K230+K235)</f>
        <v>6935.2</v>
      </c>
    </row>
    <row r="230" spans="1:11" s="3" customFormat="1" ht="31.5" customHeight="1" x14ac:dyDescent="0.25">
      <c r="A230" s="139"/>
      <c r="B230" s="34" t="s">
        <v>352</v>
      </c>
      <c r="C230" s="94">
        <v>902</v>
      </c>
      <c r="D230" s="4" t="s">
        <v>21</v>
      </c>
      <c r="E230" s="4" t="s">
        <v>30</v>
      </c>
      <c r="F230" s="4" t="s">
        <v>95</v>
      </c>
      <c r="G230" s="4"/>
      <c r="H230" s="4"/>
      <c r="I230" s="4"/>
      <c r="J230" s="4"/>
      <c r="K230" s="8">
        <f>K231</f>
        <v>1380</v>
      </c>
    </row>
    <row r="231" spans="1:11" s="3" customFormat="1" ht="31.5" customHeight="1" x14ac:dyDescent="0.25">
      <c r="A231" s="139"/>
      <c r="B231" s="34" t="s">
        <v>353</v>
      </c>
      <c r="C231" s="94">
        <v>902</v>
      </c>
      <c r="D231" s="4" t="s">
        <v>21</v>
      </c>
      <c r="E231" s="4" t="s">
        <v>30</v>
      </c>
      <c r="F231" s="4" t="s">
        <v>95</v>
      </c>
      <c r="G231" s="4" t="s">
        <v>87</v>
      </c>
      <c r="H231" s="4"/>
      <c r="I231" s="4"/>
      <c r="J231" s="4"/>
      <c r="K231" s="8">
        <f>K232</f>
        <v>1380</v>
      </c>
    </row>
    <row r="232" spans="1:11" s="3" customFormat="1" ht="31.5" customHeight="1" x14ac:dyDescent="0.25">
      <c r="A232" s="139"/>
      <c r="B232" s="7" t="s">
        <v>311</v>
      </c>
      <c r="C232" s="94">
        <v>902</v>
      </c>
      <c r="D232" s="4" t="s">
        <v>21</v>
      </c>
      <c r="E232" s="4" t="s">
        <v>30</v>
      </c>
      <c r="F232" s="4" t="s">
        <v>95</v>
      </c>
      <c r="G232" s="4" t="s">
        <v>87</v>
      </c>
      <c r="H232" s="4" t="s">
        <v>5</v>
      </c>
      <c r="I232" s="4"/>
      <c r="J232" s="4"/>
      <c r="K232" s="8">
        <f>K233</f>
        <v>1380</v>
      </c>
    </row>
    <row r="233" spans="1:11" s="3" customFormat="1" ht="63" customHeight="1" x14ac:dyDescent="0.25">
      <c r="A233" s="139"/>
      <c r="B233" s="7" t="s">
        <v>357</v>
      </c>
      <c r="C233" s="94">
        <v>902</v>
      </c>
      <c r="D233" s="4" t="s">
        <v>21</v>
      </c>
      <c r="E233" s="4" t="s">
        <v>30</v>
      </c>
      <c r="F233" s="4" t="s">
        <v>95</v>
      </c>
      <c r="G233" s="4" t="s">
        <v>87</v>
      </c>
      <c r="H233" s="4" t="s">
        <v>5</v>
      </c>
      <c r="I233" s="4" t="s">
        <v>312</v>
      </c>
      <c r="J233" s="4"/>
      <c r="K233" s="8">
        <f>K234</f>
        <v>1380</v>
      </c>
    </row>
    <row r="234" spans="1:11" s="3" customFormat="1" ht="18" customHeight="1" x14ac:dyDescent="0.25">
      <c r="A234" s="139"/>
      <c r="B234" s="6" t="s">
        <v>53</v>
      </c>
      <c r="C234" s="94">
        <v>902</v>
      </c>
      <c r="D234" s="4" t="s">
        <v>21</v>
      </c>
      <c r="E234" s="4" t="s">
        <v>30</v>
      </c>
      <c r="F234" s="4" t="s">
        <v>95</v>
      </c>
      <c r="G234" s="4" t="s">
        <v>87</v>
      </c>
      <c r="H234" s="4" t="s">
        <v>5</v>
      </c>
      <c r="I234" s="4" t="s">
        <v>312</v>
      </c>
      <c r="J234" s="4" t="s">
        <v>54</v>
      </c>
      <c r="K234" s="8">
        <v>1380</v>
      </c>
    </row>
    <row r="235" spans="1:11" ht="18" customHeight="1" x14ac:dyDescent="0.25">
      <c r="A235" s="139"/>
      <c r="B235" s="7" t="s">
        <v>65</v>
      </c>
      <c r="C235" s="94">
        <v>902</v>
      </c>
      <c r="D235" s="4" t="s">
        <v>21</v>
      </c>
      <c r="E235" s="4" t="s">
        <v>30</v>
      </c>
      <c r="F235" s="4">
        <v>52</v>
      </c>
      <c r="G235" s="100"/>
      <c r="H235" s="4"/>
      <c r="I235" s="4"/>
      <c r="J235" s="4"/>
      <c r="K235" s="8">
        <f>SUM(K236)</f>
        <v>5555.2</v>
      </c>
    </row>
    <row r="236" spans="1:11" ht="18" customHeight="1" x14ac:dyDescent="0.25">
      <c r="A236" s="139"/>
      <c r="B236" s="7" t="s">
        <v>50</v>
      </c>
      <c r="C236" s="94">
        <v>902</v>
      </c>
      <c r="D236" s="4" t="s">
        <v>21</v>
      </c>
      <c r="E236" s="4" t="s">
        <v>30</v>
      </c>
      <c r="F236" s="4" t="s">
        <v>78</v>
      </c>
      <c r="G236" s="100">
        <v>2</v>
      </c>
      <c r="H236" s="4"/>
      <c r="I236" s="4"/>
      <c r="J236" s="4"/>
      <c r="K236" s="8">
        <f>SUM(K237)</f>
        <v>5555.2</v>
      </c>
    </row>
    <row r="237" spans="1:11" s="3" customFormat="1" ht="47.25" customHeight="1" x14ac:dyDescent="0.25">
      <c r="A237" s="139"/>
      <c r="B237" s="7" t="s">
        <v>404</v>
      </c>
      <c r="C237" s="94">
        <v>902</v>
      </c>
      <c r="D237" s="4" t="s">
        <v>21</v>
      </c>
      <c r="E237" s="4" t="s">
        <v>30</v>
      </c>
      <c r="F237" s="4" t="s">
        <v>78</v>
      </c>
      <c r="G237" s="100">
        <v>2</v>
      </c>
      <c r="H237" s="4" t="s">
        <v>74</v>
      </c>
      <c r="I237" s="4" t="s">
        <v>242</v>
      </c>
      <c r="J237" s="4"/>
      <c r="K237" s="8">
        <f>SUM(K238:K239)</f>
        <v>5555.2</v>
      </c>
    </row>
    <row r="238" spans="1:11" s="3" customFormat="1" ht="47.25" customHeight="1" x14ac:dyDescent="0.25">
      <c r="A238" s="139"/>
      <c r="B238" s="7" t="s">
        <v>119</v>
      </c>
      <c r="C238" s="94">
        <v>902</v>
      </c>
      <c r="D238" s="4" t="s">
        <v>21</v>
      </c>
      <c r="E238" s="4" t="s">
        <v>30</v>
      </c>
      <c r="F238" s="4" t="s">
        <v>78</v>
      </c>
      <c r="G238" s="100">
        <v>2</v>
      </c>
      <c r="H238" s="4" t="s">
        <v>74</v>
      </c>
      <c r="I238" s="4" t="s">
        <v>242</v>
      </c>
      <c r="J238" s="4" t="s">
        <v>46</v>
      </c>
      <c r="K238" s="8">
        <v>5218.3999999999996</v>
      </c>
    </row>
    <row r="239" spans="1:11" s="3" customFormat="1" ht="31.5" customHeight="1" x14ac:dyDescent="0.25">
      <c r="A239" s="140"/>
      <c r="B239" s="7" t="s">
        <v>120</v>
      </c>
      <c r="C239" s="94">
        <v>902</v>
      </c>
      <c r="D239" s="4" t="s">
        <v>21</v>
      </c>
      <c r="E239" s="4" t="s">
        <v>30</v>
      </c>
      <c r="F239" s="4" t="s">
        <v>78</v>
      </c>
      <c r="G239" s="100">
        <v>2</v>
      </c>
      <c r="H239" s="4" t="s">
        <v>74</v>
      </c>
      <c r="I239" s="4" t="s">
        <v>242</v>
      </c>
      <c r="J239" s="4" t="s">
        <v>47</v>
      </c>
      <c r="K239" s="8">
        <v>336.8</v>
      </c>
    </row>
    <row r="240" spans="1:11" s="3" customFormat="1" ht="18" customHeight="1" x14ac:dyDescent="0.25">
      <c r="A240" s="99"/>
      <c r="B240" s="6" t="s">
        <v>540</v>
      </c>
      <c r="C240" s="94">
        <v>902</v>
      </c>
      <c r="D240" s="4" t="s">
        <v>39</v>
      </c>
      <c r="E240" s="4"/>
      <c r="F240" s="4"/>
      <c r="G240" s="100"/>
      <c r="H240" s="4"/>
      <c r="I240" s="4"/>
      <c r="J240" s="4"/>
      <c r="K240" s="8">
        <f t="shared" ref="K240:K245" si="13">K241</f>
        <v>31850</v>
      </c>
    </row>
    <row r="241" spans="1:11" s="3" customFormat="1" ht="18" customHeight="1" x14ac:dyDescent="0.25">
      <c r="A241" s="99"/>
      <c r="B241" s="6" t="s">
        <v>541</v>
      </c>
      <c r="C241" s="94">
        <v>902</v>
      </c>
      <c r="D241" s="4" t="s">
        <v>39</v>
      </c>
      <c r="E241" s="4" t="s">
        <v>2</v>
      </c>
      <c r="F241" s="4"/>
      <c r="G241" s="100"/>
      <c r="H241" s="4"/>
      <c r="I241" s="4"/>
      <c r="J241" s="4"/>
      <c r="K241" s="8">
        <f t="shared" si="13"/>
        <v>31850</v>
      </c>
    </row>
    <row r="242" spans="1:11" s="3" customFormat="1" ht="18" customHeight="1" x14ac:dyDescent="0.25">
      <c r="A242" s="99"/>
      <c r="B242" s="6" t="s">
        <v>444</v>
      </c>
      <c r="C242" s="94">
        <v>902</v>
      </c>
      <c r="D242" s="4" t="s">
        <v>39</v>
      </c>
      <c r="E242" s="4" t="s">
        <v>2</v>
      </c>
      <c r="F242" s="4" t="s">
        <v>443</v>
      </c>
      <c r="G242" s="100"/>
      <c r="H242" s="4"/>
      <c r="I242" s="4"/>
      <c r="J242" s="4"/>
      <c r="K242" s="8">
        <f t="shared" si="13"/>
        <v>31850</v>
      </c>
    </row>
    <row r="243" spans="1:11" s="3" customFormat="1" ht="18" customHeight="1" x14ac:dyDescent="0.25">
      <c r="A243" s="99"/>
      <c r="B243" s="6" t="s">
        <v>445</v>
      </c>
      <c r="C243" s="94">
        <v>902</v>
      </c>
      <c r="D243" s="4" t="s">
        <v>39</v>
      </c>
      <c r="E243" s="4" t="s">
        <v>2</v>
      </c>
      <c r="F243" s="4" t="s">
        <v>443</v>
      </c>
      <c r="G243" s="100">
        <v>1</v>
      </c>
      <c r="H243" s="4"/>
      <c r="I243" s="4"/>
      <c r="J243" s="4"/>
      <c r="K243" s="8">
        <f t="shared" si="13"/>
        <v>31850</v>
      </c>
    </row>
    <row r="244" spans="1:11" s="3" customFormat="1" ht="18" customHeight="1" x14ac:dyDescent="0.25">
      <c r="A244" s="99"/>
      <c r="B244" s="6" t="s">
        <v>363</v>
      </c>
      <c r="C244" s="94">
        <v>902</v>
      </c>
      <c r="D244" s="4" t="s">
        <v>39</v>
      </c>
      <c r="E244" s="4" t="s">
        <v>2</v>
      </c>
      <c r="F244" s="4" t="s">
        <v>443</v>
      </c>
      <c r="G244" s="100">
        <v>1</v>
      </c>
      <c r="H244" s="4" t="s">
        <v>2</v>
      </c>
      <c r="I244" s="4"/>
      <c r="J244" s="4"/>
      <c r="K244" s="8">
        <f t="shared" si="13"/>
        <v>31850</v>
      </c>
    </row>
    <row r="245" spans="1:11" s="3" customFormat="1" ht="18" customHeight="1" x14ac:dyDescent="0.25">
      <c r="A245" s="99"/>
      <c r="B245" s="6" t="s">
        <v>97</v>
      </c>
      <c r="C245" s="94">
        <v>902</v>
      </c>
      <c r="D245" s="4" t="s">
        <v>39</v>
      </c>
      <c r="E245" s="4" t="s">
        <v>2</v>
      </c>
      <c r="F245" s="4" t="s">
        <v>443</v>
      </c>
      <c r="G245" s="100">
        <v>1</v>
      </c>
      <c r="H245" s="4" t="s">
        <v>2</v>
      </c>
      <c r="I245" s="4" t="s">
        <v>98</v>
      </c>
      <c r="J245" s="4"/>
      <c r="K245" s="8">
        <f t="shared" si="13"/>
        <v>31850</v>
      </c>
    </row>
    <row r="246" spans="1:11" s="3" customFormat="1" ht="18" customHeight="1" x14ac:dyDescent="0.25">
      <c r="A246" s="99"/>
      <c r="B246" s="6" t="s">
        <v>540</v>
      </c>
      <c r="C246" s="94">
        <v>902</v>
      </c>
      <c r="D246" s="4" t="s">
        <v>39</v>
      </c>
      <c r="E246" s="4" t="s">
        <v>2</v>
      </c>
      <c r="F246" s="4" t="s">
        <v>443</v>
      </c>
      <c r="G246" s="100">
        <v>1</v>
      </c>
      <c r="H246" s="4" t="s">
        <v>2</v>
      </c>
      <c r="I246" s="4" t="s">
        <v>98</v>
      </c>
      <c r="J246" s="4" t="s">
        <v>55</v>
      </c>
      <c r="K246" s="8">
        <v>31850</v>
      </c>
    </row>
    <row r="247" spans="1:11" s="3" customFormat="1" ht="31.5" customHeight="1" x14ac:dyDescent="0.25">
      <c r="A247" s="141">
        <v>3</v>
      </c>
      <c r="B247" s="7" t="s">
        <v>358</v>
      </c>
      <c r="C247" s="94">
        <v>905</v>
      </c>
      <c r="D247" s="4"/>
      <c r="E247" s="4"/>
      <c r="F247" s="4"/>
      <c r="G247" s="100"/>
      <c r="H247" s="4"/>
      <c r="I247" s="4"/>
      <c r="J247" s="4"/>
      <c r="K247" s="8">
        <f>SUM(K248+K267+K281+K274)</f>
        <v>62120.6</v>
      </c>
    </row>
    <row r="248" spans="1:11" s="3" customFormat="1" ht="18" customHeight="1" x14ac:dyDescent="0.25">
      <c r="A248" s="142"/>
      <c r="B248" s="7" t="s">
        <v>1</v>
      </c>
      <c r="C248" s="94">
        <v>905</v>
      </c>
      <c r="D248" s="4" t="s">
        <v>2</v>
      </c>
      <c r="E248" s="4"/>
      <c r="F248" s="4"/>
      <c r="G248" s="100"/>
      <c r="H248" s="4"/>
      <c r="I248" s="4"/>
      <c r="J248" s="4"/>
      <c r="K248" s="8">
        <f>SUM(K249+K255+K259)</f>
        <v>57261.899999999994</v>
      </c>
    </row>
    <row r="249" spans="1:11" s="3" customFormat="1" ht="31.5" customHeight="1" x14ac:dyDescent="0.25">
      <c r="A249" s="142"/>
      <c r="B249" s="7" t="s">
        <v>42</v>
      </c>
      <c r="C249" s="94">
        <v>905</v>
      </c>
      <c r="D249" s="4" t="s">
        <v>2</v>
      </c>
      <c r="E249" s="4" t="s">
        <v>30</v>
      </c>
      <c r="F249" s="4"/>
      <c r="G249" s="100"/>
      <c r="H249" s="4"/>
      <c r="I249" s="4"/>
      <c r="J249" s="4"/>
      <c r="K249" s="8">
        <f t="shared" ref="K249:K250" si="14">SUM(K250)</f>
        <v>53498.2</v>
      </c>
    </row>
    <row r="250" spans="1:11" s="3" customFormat="1" ht="47.25" customHeight="1" x14ac:dyDescent="0.25">
      <c r="A250" s="142"/>
      <c r="B250" s="7" t="s">
        <v>359</v>
      </c>
      <c r="C250" s="94">
        <v>905</v>
      </c>
      <c r="D250" s="4" t="s">
        <v>2</v>
      </c>
      <c r="E250" s="4" t="s">
        <v>30</v>
      </c>
      <c r="F250" s="4" t="s">
        <v>99</v>
      </c>
      <c r="G250" s="100"/>
      <c r="H250" s="4"/>
      <c r="I250" s="4"/>
      <c r="J250" s="4"/>
      <c r="K250" s="8">
        <f t="shared" si="14"/>
        <v>53498.2</v>
      </c>
    </row>
    <row r="251" spans="1:11" s="3" customFormat="1" ht="47.25" customHeight="1" x14ac:dyDescent="0.25">
      <c r="A251" s="142"/>
      <c r="B251" s="7" t="s">
        <v>360</v>
      </c>
      <c r="C251" s="94">
        <v>905</v>
      </c>
      <c r="D251" s="4" t="s">
        <v>2</v>
      </c>
      <c r="E251" s="4" t="s">
        <v>30</v>
      </c>
      <c r="F251" s="4" t="s">
        <v>99</v>
      </c>
      <c r="G251" s="100">
        <v>1</v>
      </c>
      <c r="H251" s="4"/>
      <c r="I251" s="4"/>
      <c r="J251" s="4"/>
      <c r="K251" s="8">
        <f>SUM(K252)</f>
        <v>53498.2</v>
      </c>
    </row>
    <row r="252" spans="1:11" s="3" customFormat="1" ht="18" customHeight="1" x14ac:dyDescent="0.25">
      <c r="A252" s="142"/>
      <c r="B252" s="7" t="s">
        <v>45</v>
      </c>
      <c r="C252" s="94">
        <v>905</v>
      </c>
      <c r="D252" s="4" t="s">
        <v>2</v>
      </c>
      <c r="E252" s="4" t="s">
        <v>30</v>
      </c>
      <c r="F252" s="4" t="s">
        <v>99</v>
      </c>
      <c r="G252" s="100">
        <v>1</v>
      </c>
      <c r="H252" s="4" t="s">
        <v>74</v>
      </c>
      <c r="I252" s="4" t="s">
        <v>75</v>
      </c>
      <c r="J252" s="4"/>
      <c r="K252" s="8">
        <f>SUM(K253:K254)</f>
        <v>53498.2</v>
      </c>
    </row>
    <row r="253" spans="1:11" s="3" customFormat="1" ht="52.5" customHeight="1" x14ac:dyDescent="0.25">
      <c r="A253" s="142"/>
      <c r="B253" s="7" t="s">
        <v>119</v>
      </c>
      <c r="C253" s="94">
        <v>905</v>
      </c>
      <c r="D253" s="4" t="s">
        <v>2</v>
      </c>
      <c r="E253" s="4" t="s">
        <v>30</v>
      </c>
      <c r="F253" s="4" t="s">
        <v>99</v>
      </c>
      <c r="G253" s="100">
        <v>1</v>
      </c>
      <c r="H253" s="4" t="s">
        <v>74</v>
      </c>
      <c r="I253" s="4" t="s">
        <v>75</v>
      </c>
      <c r="J253" s="4" t="s">
        <v>46</v>
      </c>
      <c r="K253" s="8">
        <f>51306.6+1556</f>
        <v>52862.6</v>
      </c>
    </row>
    <row r="254" spans="1:11" s="3" customFormat="1" ht="31.5" customHeight="1" x14ac:dyDescent="0.25">
      <c r="A254" s="142"/>
      <c r="B254" s="7" t="s">
        <v>120</v>
      </c>
      <c r="C254" s="94">
        <v>905</v>
      </c>
      <c r="D254" s="4" t="s">
        <v>2</v>
      </c>
      <c r="E254" s="4" t="s">
        <v>30</v>
      </c>
      <c r="F254" s="4" t="s">
        <v>99</v>
      </c>
      <c r="G254" s="100">
        <v>1</v>
      </c>
      <c r="H254" s="4" t="s">
        <v>74</v>
      </c>
      <c r="I254" s="4" t="s">
        <v>75</v>
      </c>
      <c r="J254" s="4" t="s">
        <v>47</v>
      </c>
      <c r="K254" s="8">
        <v>635.6</v>
      </c>
    </row>
    <row r="255" spans="1:11" s="3" customFormat="1" ht="18" customHeight="1" x14ac:dyDescent="0.25">
      <c r="A255" s="142"/>
      <c r="B255" s="7" t="s">
        <v>270</v>
      </c>
      <c r="C255" s="94">
        <v>905</v>
      </c>
      <c r="D255" s="95" t="s">
        <v>2</v>
      </c>
      <c r="E255" s="95" t="s">
        <v>23</v>
      </c>
      <c r="F255" s="4"/>
      <c r="G255" s="100"/>
      <c r="H255" s="4"/>
      <c r="I255" s="4"/>
      <c r="J255" s="4"/>
      <c r="K255" s="8">
        <f>SUM(K256)</f>
        <v>3000</v>
      </c>
    </row>
    <row r="256" spans="1:11" s="3" customFormat="1" ht="18" customHeight="1" x14ac:dyDescent="0.25">
      <c r="A256" s="142"/>
      <c r="B256" s="7" t="s">
        <v>51</v>
      </c>
      <c r="C256" s="94">
        <v>905</v>
      </c>
      <c r="D256" s="4" t="s">
        <v>2</v>
      </c>
      <c r="E256" s="4" t="s">
        <v>23</v>
      </c>
      <c r="F256" s="4" t="s">
        <v>446</v>
      </c>
      <c r="G256" s="100"/>
      <c r="H256" s="4"/>
      <c r="I256" s="4"/>
      <c r="J256" s="4"/>
      <c r="K256" s="8">
        <f>SUM(K257)</f>
        <v>3000</v>
      </c>
    </row>
    <row r="257" spans="1:11" s="3" customFormat="1" ht="31.5" customHeight="1" x14ac:dyDescent="0.25">
      <c r="A257" s="142"/>
      <c r="B257" s="7" t="s">
        <v>361</v>
      </c>
      <c r="C257" s="94">
        <v>905</v>
      </c>
      <c r="D257" s="4" t="s">
        <v>2</v>
      </c>
      <c r="E257" s="4" t="s">
        <v>23</v>
      </c>
      <c r="F257" s="4" t="s">
        <v>446</v>
      </c>
      <c r="G257" s="100">
        <v>0</v>
      </c>
      <c r="H257" s="4" t="s">
        <v>74</v>
      </c>
      <c r="I257" s="4" t="s">
        <v>100</v>
      </c>
      <c r="J257" s="4"/>
      <c r="K257" s="8">
        <f>SUM(K258)</f>
        <v>3000</v>
      </c>
    </row>
    <row r="258" spans="1:11" s="3" customFormat="1" ht="18" customHeight="1" x14ac:dyDescent="0.25">
      <c r="A258" s="142"/>
      <c r="B258" s="7" t="s">
        <v>48</v>
      </c>
      <c r="C258" s="94">
        <v>905</v>
      </c>
      <c r="D258" s="4" t="s">
        <v>2</v>
      </c>
      <c r="E258" s="4" t="s">
        <v>23</v>
      </c>
      <c r="F258" s="4" t="s">
        <v>446</v>
      </c>
      <c r="G258" s="100">
        <v>0</v>
      </c>
      <c r="H258" s="4" t="s">
        <v>74</v>
      </c>
      <c r="I258" s="4" t="s">
        <v>100</v>
      </c>
      <c r="J258" s="4" t="s">
        <v>49</v>
      </c>
      <c r="K258" s="8">
        <v>3000</v>
      </c>
    </row>
    <row r="259" spans="1:11" s="3" customFormat="1" ht="18" customHeight="1" x14ac:dyDescent="0.25">
      <c r="A259" s="142"/>
      <c r="B259" s="7" t="s">
        <v>9</v>
      </c>
      <c r="C259" s="94">
        <v>905</v>
      </c>
      <c r="D259" s="4" t="s">
        <v>2</v>
      </c>
      <c r="E259" s="4" t="s">
        <v>39</v>
      </c>
      <c r="F259" s="4"/>
      <c r="G259" s="100"/>
      <c r="H259" s="4"/>
      <c r="I259" s="4"/>
      <c r="J259" s="4"/>
      <c r="K259" s="8">
        <f>K260</f>
        <v>763.7</v>
      </c>
    </row>
    <row r="260" spans="1:11" s="3" customFormat="1" ht="31.5" customHeight="1" x14ac:dyDescent="0.25">
      <c r="A260" s="142"/>
      <c r="B260" s="7" t="s">
        <v>325</v>
      </c>
      <c r="C260" s="94">
        <v>905</v>
      </c>
      <c r="D260" s="4" t="s">
        <v>2</v>
      </c>
      <c r="E260" s="4" t="s">
        <v>39</v>
      </c>
      <c r="F260" s="4" t="s">
        <v>8</v>
      </c>
      <c r="G260" s="100"/>
      <c r="H260" s="4"/>
      <c r="I260" s="4"/>
      <c r="J260" s="4"/>
      <c r="K260" s="8">
        <f>SUM(K261)</f>
        <v>763.7</v>
      </c>
    </row>
    <row r="261" spans="1:11" s="3" customFormat="1" ht="31.5" customHeight="1" x14ac:dyDescent="0.25">
      <c r="A261" s="142"/>
      <c r="B261" s="7" t="s">
        <v>326</v>
      </c>
      <c r="C261" s="94">
        <v>905</v>
      </c>
      <c r="D261" s="4" t="s">
        <v>2</v>
      </c>
      <c r="E261" s="4" t="s">
        <v>39</v>
      </c>
      <c r="F261" s="4" t="s">
        <v>8</v>
      </c>
      <c r="G261" s="100">
        <v>1</v>
      </c>
      <c r="H261" s="4"/>
      <c r="I261" s="4"/>
      <c r="J261" s="4"/>
      <c r="K261" s="8">
        <f>SUM(K262)</f>
        <v>763.7</v>
      </c>
    </row>
    <row r="262" spans="1:11" s="3" customFormat="1" ht="31.5" customHeight="1" x14ac:dyDescent="0.25">
      <c r="A262" s="142"/>
      <c r="B262" s="7" t="s">
        <v>88</v>
      </c>
      <c r="C262" s="94">
        <v>905</v>
      </c>
      <c r="D262" s="4" t="s">
        <v>2</v>
      </c>
      <c r="E262" s="4" t="s">
        <v>39</v>
      </c>
      <c r="F262" s="4" t="s">
        <v>8</v>
      </c>
      <c r="G262" s="100">
        <v>1</v>
      </c>
      <c r="H262" s="4" t="s">
        <v>4</v>
      </c>
      <c r="I262" s="4"/>
      <c r="J262" s="4"/>
      <c r="K262" s="8">
        <f>SUM(K263+K265)</f>
        <v>763.7</v>
      </c>
    </row>
    <row r="263" spans="1:11" s="3" customFormat="1" ht="18" customHeight="1" x14ac:dyDescent="0.25">
      <c r="A263" s="142"/>
      <c r="B263" s="7" t="s">
        <v>230</v>
      </c>
      <c r="C263" s="94">
        <v>905</v>
      </c>
      <c r="D263" s="4" t="s">
        <v>2</v>
      </c>
      <c r="E263" s="4" t="s">
        <v>39</v>
      </c>
      <c r="F263" s="4" t="s">
        <v>8</v>
      </c>
      <c r="G263" s="100">
        <v>1</v>
      </c>
      <c r="H263" s="4" t="s">
        <v>4</v>
      </c>
      <c r="I263" s="4" t="s">
        <v>229</v>
      </c>
      <c r="J263" s="4"/>
      <c r="K263" s="8">
        <f>K264</f>
        <v>286</v>
      </c>
    </row>
    <row r="264" spans="1:11" s="3" customFormat="1" ht="31.5" customHeight="1" x14ac:dyDescent="0.25">
      <c r="A264" s="142"/>
      <c r="B264" s="7" t="s">
        <v>120</v>
      </c>
      <c r="C264" s="94">
        <v>905</v>
      </c>
      <c r="D264" s="4" t="s">
        <v>2</v>
      </c>
      <c r="E264" s="4" t="s">
        <v>39</v>
      </c>
      <c r="F264" s="4" t="s">
        <v>8</v>
      </c>
      <c r="G264" s="100">
        <v>1</v>
      </c>
      <c r="H264" s="4" t="s">
        <v>4</v>
      </c>
      <c r="I264" s="4" t="s">
        <v>229</v>
      </c>
      <c r="J264" s="4" t="s">
        <v>47</v>
      </c>
      <c r="K264" s="8">
        <v>286</v>
      </c>
    </row>
    <row r="265" spans="1:11" s="3" customFormat="1" ht="31.5" customHeight="1" x14ac:dyDescent="0.25">
      <c r="A265" s="142"/>
      <c r="B265" s="7" t="s">
        <v>234</v>
      </c>
      <c r="C265" s="94">
        <v>905</v>
      </c>
      <c r="D265" s="4" t="s">
        <v>2</v>
      </c>
      <c r="E265" s="4" t="s">
        <v>39</v>
      </c>
      <c r="F265" s="4" t="s">
        <v>8</v>
      </c>
      <c r="G265" s="100">
        <v>1</v>
      </c>
      <c r="H265" s="4" t="s">
        <v>4</v>
      </c>
      <c r="I265" s="4" t="s">
        <v>235</v>
      </c>
      <c r="J265" s="4"/>
      <c r="K265" s="8">
        <f>K266</f>
        <v>477.7</v>
      </c>
    </row>
    <row r="266" spans="1:11" s="3" customFormat="1" ht="31.5" customHeight="1" x14ac:dyDescent="0.25">
      <c r="A266" s="142"/>
      <c r="B266" s="7" t="s">
        <v>120</v>
      </c>
      <c r="C266" s="94">
        <v>905</v>
      </c>
      <c r="D266" s="4" t="s">
        <v>2</v>
      </c>
      <c r="E266" s="4" t="s">
        <v>39</v>
      </c>
      <c r="F266" s="4" t="s">
        <v>8</v>
      </c>
      <c r="G266" s="100">
        <v>1</v>
      </c>
      <c r="H266" s="4" t="s">
        <v>4</v>
      </c>
      <c r="I266" s="4" t="s">
        <v>235</v>
      </c>
      <c r="J266" s="4" t="s">
        <v>47</v>
      </c>
      <c r="K266" s="8">
        <v>477.7</v>
      </c>
    </row>
    <row r="267" spans="1:11" s="3" customFormat="1" ht="18" customHeight="1" x14ac:dyDescent="0.25">
      <c r="A267" s="142"/>
      <c r="B267" s="7" t="s">
        <v>15</v>
      </c>
      <c r="C267" s="94">
        <v>905</v>
      </c>
      <c r="D267" s="4" t="s">
        <v>6</v>
      </c>
      <c r="E267" s="4"/>
      <c r="F267" s="95"/>
      <c r="G267" s="44"/>
      <c r="H267" s="95"/>
      <c r="I267" s="95"/>
      <c r="J267" s="4"/>
      <c r="K267" s="8">
        <f>SUM(K268)</f>
        <v>4780.9000000000005</v>
      </c>
    </row>
    <row r="268" spans="1:11" s="3" customFormat="1" ht="18" customHeight="1" x14ac:dyDescent="0.25">
      <c r="A268" s="142"/>
      <c r="B268" s="7" t="s">
        <v>67</v>
      </c>
      <c r="C268" s="94">
        <v>905</v>
      </c>
      <c r="D268" s="4" t="s">
        <v>6</v>
      </c>
      <c r="E268" s="4" t="s">
        <v>68</v>
      </c>
      <c r="F268" s="4"/>
      <c r="G268" s="4"/>
      <c r="H268" s="4"/>
      <c r="I268" s="4"/>
      <c r="J268" s="4"/>
      <c r="K268" s="8">
        <f t="shared" ref="K268:K272" si="15">SUM(K269)</f>
        <v>4780.9000000000005</v>
      </c>
    </row>
    <row r="269" spans="1:11" s="3" customFormat="1" ht="31.5" customHeight="1" x14ac:dyDescent="0.25">
      <c r="A269" s="142"/>
      <c r="B269" s="34" t="s">
        <v>362</v>
      </c>
      <c r="C269" s="94">
        <v>905</v>
      </c>
      <c r="D269" s="4" t="s">
        <v>6</v>
      </c>
      <c r="E269" s="4" t="s">
        <v>68</v>
      </c>
      <c r="F269" s="4" t="s">
        <v>8</v>
      </c>
      <c r="G269" s="4"/>
      <c r="H269" s="4"/>
      <c r="I269" s="4"/>
      <c r="J269" s="4"/>
      <c r="K269" s="8">
        <f t="shared" si="15"/>
        <v>4780.9000000000005</v>
      </c>
    </row>
    <row r="270" spans="1:11" s="3" customFormat="1" ht="31.5" customHeight="1" x14ac:dyDescent="0.25">
      <c r="A270" s="142"/>
      <c r="B270" s="34" t="s">
        <v>326</v>
      </c>
      <c r="C270" s="94">
        <v>905</v>
      </c>
      <c r="D270" s="4" t="s">
        <v>6</v>
      </c>
      <c r="E270" s="4" t="s">
        <v>68</v>
      </c>
      <c r="F270" s="4" t="s">
        <v>8</v>
      </c>
      <c r="G270" s="4" t="s">
        <v>87</v>
      </c>
      <c r="H270" s="4"/>
      <c r="I270" s="4"/>
      <c r="J270" s="4"/>
      <c r="K270" s="8">
        <f t="shared" si="15"/>
        <v>4780.9000000000005</v>
      </c>
    </row>
    <row r="271" spans="1:11" s="3" customFormat="1" ht="31.5" customHeight="1" x14ac:dyDescent="0.25">
      <c r="A271" s="142"/>
      <c r="B271" s="34" t="s">
        <v>88</v>
      </c>
      <c r="C271" s="94">
        <v>905</v>
      </c>
      <c r="D271" s="4" t="s">
        <v>6</v>
      </c>
      <c r="E271" s="4" t="s">
        <v>68</v>
      </c>
      <c r="F271" s="4" t="s">
        <v>8</v>
      </c>
      <c r="G271" s="4" t="s">
        <v>87</v>
      </c>
      <c r="H271" s="4" t="s">
        <v>4</v>
      </c>
      <c r="I271" s="4"/>
      <c r="J271" s="4"/>
      <c r="K271" s="8">
        <f t="shared" si="15"/>
        <v>4780.9000000000005</v>
      </c>
    </row>
    <row r="272" spans="1:11" s="3" customFormat="1" ht="31.5" customHeight="1" x14ac:dyDescent="0.25">
      <c r="A272" s="142"/>
      <c r="B272" s="38" t="s">
        <v>237</v>
      </c>
      <c r="C272" s="94">
        <v>905</v>
      </c>
      <c r="D272" s="4" t="s">
        <v>6</v>
      </c>
      <c r="E272" s="4" t="s">
        <v>68</v>
      </c>
      <c r="F272" s="4" t="s">
        <v>8</v>
      </c>
      <c r="G272" s="4" t="s">
        <v>87</v>
      </c>
      <c r="H272" s="4" t="s">
        <v>4</v>
      </c>
      <c r="I272" s="4" t="s">
        <v>236</v>
      </c>
      <c r="J272" s="4"/>
      <c r="K272" s="8">
        <f t="shared" si="15"/>
        <v>4780.9000000000005</v>
      </c>
    </row>
    <row r="273" spans="1:19" s="3" customFormat="1" ht="31.5" customHeight="1" x14ac:dyDescent="0.25">
      <c r="A273" s="142"/>
      <c r="B273" s="7" t="s">
        <v>120</v>
      </c>
      <c r="C273" s="94">
        <v>905</v>
      </c>
      <c r="D273" s="4" t="s">
        <v>6</v>
      </c>
      <c r="E273" s="4" t="s">
        <v>68</v>
      </c>
      <c r="F273" s="4" t="s">
        <v>8</v>
      </c>
      <c r="G273" s="4" t="s">
        <v>87</v>
      </c>
      <c r="H273" s="4" t="s">
        <v>4</v>
      </c>
      <c r="I273" s="4" t="s">
        <v>236</v>
      </c>
      <c r="J273" s="4" t="s">
        <v>47</v>
      </c>
      <c r="K273" s="8">
        <f>144.8+393.7+23+3281.6+141.5+95.5+38+453.8+209</f>
        <v>4780.9000000000005</v>
      </c>
    </row>
    <row r="274" spans="1:19" s="3" customFormat="1" ht="18" customHeight="1" x14ac:dyDescent="0.25">
      <c r="A274" s="142"/>
      <c r="B274" s="7" t="s">
        <v>18</v>
      </c>
      <c r="C274" s="94">
        <v>905</v>
      </c>
      <c r="D274" s="95" t="s">
        <v>8</v>
      </c>
      <c r="E274" s="95"/>
      <c r="F274" s="4"/>
      <c r="G274" s="4"/>
      <c r="H274" s="4"/>
      <c r="I274" s="4"/>
      <c r="J274" s="95"/>
      <c r="K274" s="8">
        <f>K275</f>
        <v>67.900000000000006</v>
      </c>
    </row>
    <row r="275" spans="1:19" s="3" customFormat="1" ht="20.25" customHeight="1" x14ac:dyDescent="0.25">
      <c r="A275" s="142"/>
      <c r="B275" s="7" t="s">
        <v>231</v>
      </c>
      <c r="C275" s="94">
        <v>905</v>
      </c>
      <c r="D275" s="95" t="s">
        <v>8</v>
      </c>
      <c r="E275" s="95" t="s">
        <v>7</v>
      </c>
      <c r="F275" s="4"/>
      <c r="G275" s="4"/>
      <c r="H275" s="4"/>
      <c r="I275" s="4"/>
      <c r="J275" s="95"/>
      <c r="K275" s="8">
        <f>K276</f>
        <v>67.900000000000006</v>
      </c>
    </row>
    <row r="276" spans="1:19" s="3" customFormat="1" ht="31.5" customHeight="1" x14ac:dyDescent="0.25">
      <c r="A276" s="142"/>
      <c r="B276" s="7" t="s">
        <v>325</v>
      </c>
      <c r="C276" s="94">
        <v>905</v>
      </c>
      <c r="D276" s="95" t="s">
        <v>8</v>
      </c>
      <c r="E276" s="95" t="s">
        <v>7</v>
      </c>
      <c r="F276" s="4" t="s">
        <v>8</v>
      </c>
      <c r="G276" s="4"/>
      <c r="H276" s="4"/>
      <c r="I276" s="4"/>
      <c r="J276" s="95"/>
      <c r="K276" s="8">
        <f>K277</f>
        <v>67.900000000000006</v>
      </c>
    </row>
    <row r="277" spans="1:19" s="3" customFormat="1" ht="31.5" customHeight="1" x14ac:dyDescent="0.25">
      <c r="A277" s="142"/>
      <c r="B277" s="7" t="s">
        <v>326</v>
      </c>
      <c r="C277" s="94">
        <v>905</v>
      </c>
      <c r="D277" s="95" t="s">
        <v>8</v>
      </c>
      <c r="E277" s="95" t="s">
        <v>7</v>
      </c>
      <c r="F277" s="4" t="s">
        <v>8</v>
      </c>
      <c r="G277" s="4" t="s">
        <v>87</v>
      </c>
      <c r="H277" s="4"/>
      <c r="I277" s="4"/>
      <c r="J277" s="95"/>
      <c r="K277" s="8">
        <f>K278</f>
        <v>67.900000000000006</v>
      </c>
    </row>
    <row r="278" spans="1:19" s="3" customFormat="1" ht="31.5" customHeight="1" x14ac:dyDescent="0.25">
      <c r="A278" s="142"/>
      <c r="B278" s="7" t="s">
        <v>88</v>
      </c>
      <c r="C278" s="94">
        <v>905</v>
      </c>
      <c r="D278" s="95" t="s">
        <v>8</v>
      </c>
      <c r="E278" s="95" t="s">
        <v>7</v>
      </c>
      <c r="F278" s="4" t="s">
        <v>8</v>
      </c>
      <c r="G278" s="4" t="s">
        <v>87</v>
      </c>
      <c r="H278" s="4" t="s">
        <v>4</v>
      </c>
      <c r="I278" s="4"/>
      <c r="J278" s="95"/>
      <c r="K278" s="8">
        <f>K279</f>
        <v>67.900000000000006</v>
      </c>
    </row>
    <row r="279" spans="1:19" s="3" customFormat="1" ht="18" customHeight="1" x14ac:dyDescent="0.25">
      <c r="A279" s="142"/>
      <c r="B279" s="7" t="s">
        <v>233</v>
      </c>
      <c r="C279" s="94">
        <v>905</v>
      </c>
      <c r="D279" s="95" t="s">
        <v>8</v>
      </c>
      <c r="E279" s="95" t="s">
        <v>7</v>
      </c>
      <c r="F279" s="4" t="s">
        <v>8</v>
      </c>
      <c r="G279" s="4" t="s">
        <v>87</v>
      </c>
      <c r="H279" s="4" t="s">
        <v>4</v>
      </c>
      <c r="I279" s="4" t="s">
        <v>232</v>
      </c>
      <c r="J279" s="95"/>
      <c r="K279" s="8">
        <f>SUM(K280:K280)</f>
        <v>67.900000000000006</v>
      </c>
    </row>
    <row r="280" spans="1:19" s="3" customFormat="1" ht="31.5" customHeight="1" x14ac:dyDescent="0.25">
      <c r="A280" s="142"/>
      <c r="B280" s="7" t="s">
        <v>120</v>
      </c>
      <c r="C280" s="94">
        <v>905</v>
      </c>
      <c r="D280" s="95" t="s">
        <v>8</v>
      </c>
      <c r="E280" s="95" t="s">
        <v>7</v>
      </c>
      <c r="F280" s="4" t="s">
        <v>8</v>
      </c>
      <c r="G280" s="4" t="s">
        <v>87</v>
      </c>
      <c r="H280" s="4" t="s">
        <v>4</v>
      </c>
      <c r="I280" s="4" t="s">
        <v>232</v>
      </c>
      <c r="J280" s="95" t="s">
        <v>47</v>
      </c>
      <c r="K280" s="8">
        <v>67.900000000000006</v>
      </c>
    </row>
    <row r="281" spans="1:19" s="3" customFormat="1" ht="18" customHeight="1" x14ac:dyDescent="0.25">
      <c r="A281" s="142"/>
      <c r="B281" s="7" t="s">
        <v>540</v>
      </c>
      <c r="C281" s="94">
        <v>905</v>
      </c>
      <c r="D281" s="4" t="s">
        <v>39</v>
      </c>
      <c r="E281" s="4"/>
      <c r="F281" s="4"/>
      <c r="G281" s="100"/>
      <c r="H281" s="4"/>
      <c r="I281" s="4"/>
      <c r="J281" s="4"/>
      <c r="K281" s="8">
        <f t="shared" ref="K281:K286" si="16">K282</f>
        <v>9.9</v>
      </c>
    </row>
    <row r="282" spans="1:19" s="3" customFormat="1" ht="18" customHeight="1" x14ac:dyDescent="0.25">
      <c r="A282" s="142"/>
      <c r="B282" s="7" t="s">
        <v>541</v>
      </c>
      <c r="C282" s="94">
        <v>905</v>
      </c>
      <c r="D282" s="4" t="s">
        <v>39</v>
      </c>
      <c r="E282" s="4" t="s">
        <v>2</v>
      </c>
      <c r="F282" s="4"/>
      <c r="G282" s="100"/>
      <c r="H282" s="4"/>
      <c r="I282" s="4"/>
      <c r="J282" s="4"/>
      <c r="K282" s="8">
        <f t="shared" si="16"/>
        <v>9.9</v>
      </c>
    </row>
    <row r="283" spans="1:19" s="3" customFormat="1" ht="18" customHeight="1" x14ac:dyDescent="0.25">
      <c r="A283" s="142"/>
      <c r="B283" s="7" t="s">
        <v>444</v>
      </c>
      <c r="C283" s="94">
        <v>905</v>
      </c>
      <c r="D283" s="4" t="s">
        <v>39</v>
      </c>
      <c r="E283" s="4" t="s">
        <v>2</v>
      </c>
      <c r="F283" s="4" t="s">
        <v>443</v>
      </c>
      <c r="G283" s="100"/>
      <c r="H283" s="4"/>
      <c r="I283" s="4"/>
      <c r="J283" s="4"/>
      <c r="K283" s="8">
        <f t="shared" si="16"/>
        <v>9.9</v>
      </c>
    </row>
    <row r="284" spans="1:19" s="3" customFormat="1" ht="18" customHeight="1" x14ac:dyDescent="0.25">
      <c r="A284" s="142"/>
      <c r="B284" s="34" t="s">
        <v>445</v>
      </c>
      <c r="C284" s="94">
        <v>905</v>
      </c>
      <c r="D284" s="4" t="s">
        <v>39</v>
      </c>
      <c r="E284" s="4" t="s">
        <v>2</v>
      </c>
      <c r="F284" s="4" t="s">
        <v>443</v>
      </c>
      <c r="G284" s="100">
        <v>1</v>
      </c>
      <c r="H284" s="4"/>
      <c r="I284" s="4"/>
      <c r="J284" s="4"/>
      <c r="K284" s="8">
        <f t="shared" si="16"/>
        <v>9.9</v>
      </c>
    </row>
    <row r="285" spans="1:19" s="3" customFormat="1" ht="47.25" customHeight="1" x14ac:dyDescent="0.25">
      <c r="A285" s="142"/>
      <c r="B285" s="34" t="s">
        <v>363</v>
      </c>
      <c r="C285" s="94">
        <v>905</v>
      </c>
      <c r="D285" s="4" t="s">
        <v>39</v>
      </c>
      <c r="E285" s="4" t="s">
        <v>2</v>
      </c>
      <c r="F285" s="4" t="s">
        <v>443</v>
      </c>
      <c r="G285" s="100">
        <v>1</v>
      </c>
      <c r="H285" s="4" t="s">
        <v>2</v>
      </c>
      <c r="I285" s="4"/>
      <c r="J285" s="4"/>
      <c r="K285" s="8">
        <f t="shared" si="16"/>
        <v>9.9</v>
      </c>
    </row>
    <row r="286" spans="1:19" s="3" customFormat="1" ht="18" customHeight="1" x14ac:dyDescent="0.25">
      <c r="A286" s="142"/>
      <c r="B286" s="34" t="s">
        <v>97</v>
      </c>
      <c r="C286" s="94">
        <v>905</v>
      </c>
      <c r="D286" s="4" t="s">
        <v>39</v>
      </c>
      <c r="E286" s="4" t="s">
        <v>2</v>
      </c>
      <c r="F286" s="4" t="s">
        <v>443</v>
      </c>
      <c r="G286" s="100">
        <v>1</v>
      </c>
      <c r="H286" s="4" t="s">
        <v>2</v>
      </c>
      <c r="I286" s="4" t="s">
        <v>98</v>
      </c>
      <c r="J286" s="4"/>
      <c r="K286" s="8">
        <f t="shared" si="16"/>
        <v>9.9</v>
      </c>
    </row>
    <row r="287" spans="1:19" s="3" customFormat="1" ht="18" customHeight="1" x14ac:dyDescent="0.25">
      <c r="A287" s="142"/>
      <c r="B287" s="7" t="s">
        <v>540</v>
      </c>
      <c r="C287" s="94">
        <v>905</v>
      </c>
      <c r="D287" s="4" t="s">
        <v>39</v>
      </c>
      <c r="E287" s="4" t="s">
        <v>2</v>
      </c>
      <c r="F287" s="4" t="s">
        <v>443</v>
      </c>
      <c r="G287" s="100">
        <v>1</v>
      </c>
      <c r="H287" s="4" t="s">
        <v>2</v>
      </c>
      <c r="I287" s="4" t="s">
        <v>98</v>
      </c>
      <c r="J287" s="4" t="s">
        <v>55</v>
      </c>
      <c r="K287" s="8">
        <v>9.9</v>
      </c>
    </row>
    <row r="288" spans="1:19" s="47" customFormat="1" ht="31.5" customHeight="1" x14ac:dyDescent="0.25">
      <c r="A288" s="141">
        <v>4</v>
      </c>
      <c r="B288" s="7" t="s">
        <v>364</v>
      </c>
      <c r="C288" s="94">
        <v>910</v>
      </c>
      <c r="D288" s="4"/>
      <c r="E288" s="4"/>
      <c r="F288" s="4"/>
      <c r="G288" s="100"/>
      <c r="H288" s="4"/>
      <c r="I288" s="4"/>
      <c r="J288" s="4"/>
      <c r="K288" s="45">
        <f>SUM(K289+K312+K319)</f>
        <v>18630.099999999999</v>
      </c>
      <c r="L288" s="46"/>
      <c r="M288" s="9"/>
      <c r="N288" s="9"/>
      <c r="O288" s="9"/>
      <c r="P288" s="9"/>
      <c r="Q288" s="9"/>
      <c r="R288" s="9"/>
      <c r="S288" s="9"/>
    </row>
    <row r="289" spans="1:19" s="47" customFormat="1" ht="18" customHeight="1" x14ac:dyDescent="0.25">
      <c r="A289" s="142"/>
      <c r="B289" s="7" t="s">
        <v>1</v>
      </c>
      <c r="C289" s="94">
        <v>910</v>
      </c>
      <c r="D289" s="4" t="s">
        <v>2</v>
      </c>
      <c r="E289" s="4"/>
      <c r="F289" s="4"/>
      <c r="G289" s="100"/>
      <c r="H289" s="4"/>
      <c r="I289" s="4"/>
      <c r="J289" s="4"/>
      <c r="K289" s="8">
        <f>SUM(K290+K297)</f>
        <v>17755.099999999999</v>
      </c>
      <c r="L289" s="9"/>
      <c r="M289" s="9"/>
      <c r="N289" s="9"/>
      <c r="O289" s="9"/>
      <c r="P289" s="9"/>
      <c r="Q289" s="9"/>
      <c r="R289" s="9"/>
      <c r="S289" s="9"/>
    </row>
    <row r="290" spans="1:19" s="47" customFormat="1" ht="31.5" customHeight="1" x14ac:dyDescent="0.25">
      <c r="A290" s="142"/>
      <c r="B290" s="7" t="s">
        <v>42</v>
      </c>
      <c r="C290" s="94">
        <v>910</v>
      </c>
      <c r="D290" s="4" t="s">
        <v>2</v>
      </c>
      <c r="E290" s="4" t="s">
        <v>30</v>
      </c>
      <c r="F290" s="4"/>
      <c r="G290" s="100"/>
      <c r="H290" s="4"/>
      <c r="I290" s="4"/>
      <c r="J290" s="4"/>
      <c r="K290" s="8">
        <f>SUM(K291)</f>
        <v>15879.3</v>
      </c>
      <c r="L290" s="14"/>
      <c r="M290" s="9"/>
      <c r="N290" s="9"/>
      <c r="O290" s="9"/>
      <c r="P290" s="9"/>
      <c r="Q290" s="9"/>
      <c r="R290" s="9"/>
      <c r="S290" s="9"/>
    </row>
    <row r="291" spans="1:19" ht="31.5" customHeight="1" x14ac:dyDescent="0.25">
      <c r="A291" s="142"/>
      <c r="B291" s="7" t="s">
        <v>367</v>
      </c>
      <c r="C291" s="94">
        <v>910</v>
      </c>
      <c r="D291" s="4" t="s">
        <v>2</v>
      </c>
      <c r="E291" s="4" t="s">
        <v>30</v>
      </c>
      <c r="F291" s="4" t="s">
        <v>101</v>
      </c>
      <c r="G291" s="100"/>
      <c r="H291" s="4"/>
      <c r="I291" s="4"/>
      <c r="J291" s="4"/>
      <c r="K291" s="8">
        <f>K292</f>
        <v>15879.3</v>
      </c>
    </row>
    <row r="292" spans="1:19" s="3" customFormat="1" ht="31.5" customHeight="1" x14ac:dyDescent="0.25">
      <c r="A292" s="142"/>
      <c r="B292" s="7" t="s">
        <v>367</v>
      </c>
      <c r="C292" s="94">
        <v>910</v>
      </c>
      <c r="D292" s="4" t="s">
        <v>2</v>
      </c>
      <c r="E292" s="4" t="s">
        <v>30</v>
      </c>
      <c r="F292" s="4" t="s">
        <v>101</v>
      </c>
      <c r="G292" s="100">
        <v>1</v>
      </c>
      <c r="H292" s="4"/>
      <c r="I292" s="4"/>
      <c r="J292" s="4"/>
      <c r="K292" s="8">
        <f>SUM(K293)</f>
        <v>15879.3</v>
      </c>
    </row>
    <row r="293" spans="1:19" s="3" customFormat="1" ht="18" customHeight="1" x14ac:dyDescent="0.25">
      <c r="A293" s="142"/>
      <c r="B293" s="7" t="s">
        <v>45</v>
      </c>
      <c r="C293" s="94">
        <v>910</v>
      </c>
      <c r="D293" s="4" t="s">
        <v>2</v>
      </c>
      <c r="E293" s="4" t="s">
        <v>30</v>
      </c>
      <c r="F293" s="4" t="s">
        <v>101</v>
      </c>
      <c r="G293" s="100">
        <v>1</v>
      </c>
      <c r="H293" s="4" t="s">
        <v>74</v>
      </c>
      <c r="I293" s="4" t="s">
        <v>75</v>
      </c>
      <c r="J293" s="4"/>
      <c r="K293" s="8">
        <f>SUM(K294:K296)</f>
        <v>15879.3</v>
      </c>
    </row>
    <row r="294" spans="1:19" s="3" customFormat="1" ht="52.5" customHeight="1" x14ac:dyDescent="0.25">
      <c r="A294" s="142"/>
      <c r="B294" s="7" t="s">
        <v>119</v>
      </c>
      <c r="C294" s="94">
        <v>910</v>
      </c>
      <c r="D294" s="4" t="s">
        <v>2</v>
      </c>
      <c r="E294" s="4" t="s">
        <v>30</v>
      </c>
      <c r="F294" s="4" t="s">
        <v>101</v>
      </c>
      <c r="G294" s="100">
        <v>1</v>
      </c>
      <c r="H294" s="4" t="s">
        <v>74</v>
      </c>
      <c r="I294" s="4" t="s">
        <v>75</v>
      </c>
      <c r="J294" s="4" t="s">
        <v>46</v>
      </c>
      <c r="K294" s="8">
        <v>15200.9</v>
      </c>
    </row>
    <row r="295" spans="1:19" s="3" customFormat="1" ht="31.5" customHeight="1" x14ac:dyDescent="0.25">
      <c r="A295" s="142"/>
      <c r="B295" s="7" t="s">
        <v>120</v>
      </c>
      <c r="C295" s="94">
        <v>910</v>
      </c>
      <c r="D295" s="4" t="s">
        <v>2</v>
      </c>
      <c r="E295" s="4" t="s">
        <v>30</v>
      </c>
      <c r="F295" s="4" t="s">
        <v>101</v>
      </c>
      <c r="G295" s="100">
        <v>1</v>
      </c>
      <c r="H295" s="4" t="s">
        <v>74</v>
      </c>
      <c r="I295" s="4" t="s">
        <v>75</v>
      </c>
      <c r="J295" s="4" t="s">
        <v>47</v>
      </c>
      <c r="K295" s="8">
        <v>645.4</v>
      </c>
    </row>
    <row r="296" spans="1:19" s="3" customFormat="1" ht="18" customHeight="1" x14ac:dyDescent="0.25">
      <c r="A296" s="142"/>
      <c r="B296" s="7" t="s">
        <v>48</v>
      </c>
      <c r="C296" s="94">
        <v>910</v>
      </c>
      <c r="D296" s="4" t="s">
        <v>2</v>
      </c>
      <c r="E296" s="4" t="s">
        <v>30</v>
      </c>
      <c r="F296" s="4" t="s">
        <v>101</v>
      </c>
      <c r="G296" s="100">
        <v>1</v>
      </c>
      <c r="H296" s="4" t="s">
        <v>74</v>
      </c>
      <c r="I296" s="4" t="s">
        <v>75</v>
      </c>
      <c r="J296" s="4" t="s">
        <v>49</v>
      </c>
      <c r="K296" s="8">
        <v>33</v>
      </c>
    </row>
    <row r="297" spans="1:19" s="3" customFormat="1" ht="18" customHeight="1" x14ac:dyDescent="0.25">
      <c r="A297" s="142"/>
      <c r="B297" s="7" t="s">
        <v>9</v>
      </c>
      <c r="C297" s="94">
        <v>910</v>
      </c>
      <c r="D297" s="4" t="s">
        <v>2</v>
      </c>
      <c r="E297" s="4" t="s">
        <v>39</v>
      </c>
      <c r="F297" s="4"/>
      <c r="G297" s="100"/>
      <c r="H297" s="4"/>
      <c r="I297" s="4"/>
      <c r="J297" s="4"/>
      <c r="K297" s="5">
        <f>SUM(K298+K307)</f>
        <v>1875.8000000000002</v>
      </c>
    </row>
    <row r="298" spans="1:19" s="3" customFormat="1" ht="31.5" customHeight="1" x14ac:dyDescent="0.25">
      <c r="A298" s="142"/>
      <c r="B298" s="7" t="s">
        <v>325</v>
      </c>
      <c r="C298" s="94">
        <v>910</v>
      </c>
      <c r="D298" s="4" t="s">
        <v>2</v>
      </c>
      <c r="E298" s="4" t="s">
        <v>39</v>
      </c>
      <c r="F298" s="4" t="s">
        <v>8</v>
      </c>
      <c r="G298" s="100"/>
      <c r="H298" s="4"/>
      <c r="I298" s="4"/>
      <c r="J298" s="4"/>
      <c r="K298" s="8">
        <f>SUM(K299)</f>
        <v>975.80000000000007</v>
      </c>
    </row>
    <row r="299" spans="1:19" s="3" customFormat="1" ht="31.5" customHeight="1" x14ac:dyDescent="0.25">
      <c r="A299" s="142"/>
      <c r="B299" s="7" t="s">
        <v>326</v>
      </c>
      <c r="C299" s="94">
        <v>910</v>
      </c>
      <c r="D299" s="4" t="s">
        <v>2</v>
      </c>
      <c r="E299" s="4" t="s">
        <v>39</v>
      </c>
      <c r="F299" s="4" t="s">
        <v>8</v>
      </c>
      <c r="G299" s="100">
        <v>1</v>
      </c>
      <c r="H299" s="4"/>
      <c r="I299" s="4"/>
      <c r="J299" s="4"/>
      <c r="K299" s="8">
        <f>SUM(K300)</f>
        <v>975.80000000000007</v>
      </c>
    </row>
    <row r="300" spans="1:19" s="3" customFormat="1" ht="31.5" customHeight="1" x14ac:dyDescent="0.25">
      <c r="A300" s="142"/>
      <c r="B300" s="7" t="s">
        <v>88</v>
      </c>
      <c r="C300" s="94">
        <v>910</v>
      </c>
      <c r="D300" s="4" t="s">
        <v>2</v>
      </c>
      <c r="E300" s="4" t="s">
        <v>39</v>
      </c>
      <c r="F300" s="4" t="s">
        <v>8</v>
      </c>
      <c r="G300" s="100">
        <v>1</v>
      </c>
      <c r="H300" s="4" t="s">
        <v>4</v>
      </c>
      <c r="I300" s="4"/>
      <c r="J300" s="4"/>
      <c r="K300" s="8">
        <f>SUM(K301+K303+K305)</f>
        <v>975.80000000000007</v>
      </c>
    </row>
    <row r="301" spans="1:19" s="3" customFormat="1" ht="18" customHeight="1" x14ac:dyDescent="0.25">
      <c r="A301" s="142"/>
      <c r="B301" s="7" t="s">
        <v>230</v>
      </c>
      <c r="C301" s="94">
        <v>910</v>
      </c>
      <c r="D301" s="4" t="s">
        <v>2</v>
      </c>
      <c r="E301" s="4" t="s">
        <v>39</v>
      </c>
      <c r="F301" s="4" t="s">
        <v>8</v>
      </c>
      <c r="G301" s="100">
        <v>1</v>
      </c>
      <c r="H301" s="4" t="s">
        <v>4</v>
      </c>
      <c r="I301" s="4" t="s">
        <v>229</v>
      </c>
      <c r="J301" s="4"/>
      <c r="K301" s="8">
        <f>SUM(K302)</f>
        <v>41.1</v>
      </c>
    </row>
    <row r="302" spans="1:19" s="3" customFormat="1" ht="31.5" customHeight="1" x14ac:dyDescent="0.25">
      <c r="A302" s="142"/>
      <c r="B302" s="7" t="s">
        <v>120</v>
      </c>
      <c r="C302" s="94">
        <v>910</v>
      </c>
      <c r="D302" s="4" t="s">
        <v>2</v>
      </c>
      <c r="E302" s="4" t="s">
        <v>39</v>
      </c>
      <c r="F302" s="4" t="s">
        <v>8</v>
      </c>
      <c r="G302" s="100">
        <v>1</v>
      </c>
      <c r="H302" s="4" t="s">
        <v>4</v>
      </c>
      <c r="I302" s="4" t="s">
        <v>229</v>
      </c>
      <c r="J302" s="4" t="s">
        <v>47</v>
      </c>
      <c r="K302" s="8">
        <v>41.1</v>
      </c>
    </row>
    <row r="303" spans="1:19" s="3" customFormat="1" ht="31.5" customHeight="1" x14ac:dyDescent="0.25">
      <c r="A303" s="142"/>
      <c r="B303" s="7" t="s">
        <v>234</v>
      </c>
      <c r="C303" s="94">
        <v>910</v>
      </c>
      <c r="D303" s="4" t="s">
        <v>2</v>
      </c>
      <c r="E303" s="4" t="s">
        <v>39</v>
      </c>
      <c r="F303" s="4" t="s">
        <v>8</v>
      </c>
      <c r="G303" s="100">
        <v>1</v>
      </c>
      <c r="H303" s="4" t="s">
        <v>4</v>
      </c>
      <c r="I303" s="4" t="s">
        <v>235</v>
      </c>
      <c r="J303" s="4"/>
      <c r="K303" s="8">
        <f>K304</f>
        <v>640.70000000000005</v>
      </c>
    </row>
    <row r="304" spans="1:19" s="3" customFormat="1" ht="31.5" customHeight="1" x14ac:dyDescent="0.25">
      <c r="A304" s="142"/>
      <c r="B304" s="7" t="s">
        <v>120</v>
      </c>
      <c r="C304" s="94">
        <v>910</v>
      </c>
      <c r="D304" s="4" t="s">
        <v>2</v>
      </c>
      <c r="E304" s="4" t="s">
        <v>39</v>
      </c>
      <c r="F304" s="4" t="s">
        <v>8</v>
      </c>
      <c r="G304" s="100">
        <v>1</v>
      </c>
      <c r="H304" s="4" t="s">
        <v>4</v>
      </c>
      <c r="I304" s="4" t="s">
        <v>235</v>
      </c>
      <c r="J304" s="4" t="s">
        <v>47</v>
      </c>
      <c r="K304" s="8">
        <v>640.70000000000005</v>
      </c>
    </row>
    <row r="305" spans="1:11" s="3" customFormat="1" ht="31.5" customHeight="1" x14ac:dyDescent="0.25">
      <c r="A305" s="142"/>
      <c r="B305" s="7" t="s">
        <v>634</v>
      </c>
      <c r="C305" s="94">
        <v>910</v>
      </c>
      <c r="D305" s="4" t="s">
        <v>2</v>
      </c>
      <c r="E305" s="4" t="s">
        <v>39</v>
      </c>
      <c r="F305" s="4" t="s">
        <v>8</v>
      </c>
      <c r="G305" s="100">
        <v>1</v>
      </c>
      <c r="H305" s="4" t="s">
        <v>4</v>
      </c>
      <c r="I305" s="4" t="s">
        <v>635</v>
      </c>
      <c r="J305" s="4"/>
      <c r="K305" s="8">
        <f>K306</f>
        <v>294</v>
      </c>
    </row>
    <row r="306" spans="1:11" s="3" customFormat="1" ht="31.5" customHeight="1" x14ac:dyDescent="0.25">
      <c r="A306" s="142"/>
      <c r="B306" s="7" t="s">
        <v>120</v>
      </c>
      <c r="C306" s="94">
        <v>910</v>
      </c>
      <c r="D306" s="4" t="s">
        <v>2</v>
      </c>
      <c r="E306" s="4" t="s">
        <v>39</v>
      </c>
      <c r="F306" s="4" t="s">
        <v>8</v>
      </c>
      <c r="G306" s="100">
        <v>1</v>
      </c>
      <c r="H306" s="4" t="s">
        <v>4</v>
      </c>
      <c r="I306" s="4" t="s">
        <v>635</v>
      </c>
      <c r="J306" s="4" t="s">
        <v>47</v>
      </c>
      <c r="K306" s="5">
        <v>294</v>
      </c>
    </row>
    <row r="307" spans="1:11" s="3" customFormat="1" ht="31.5" customHeight="1" x14ac:dyDescent="0.25">
      <c r="A307" s="142"/>
      <c r="B307" s="34" t="s">
        <v>162</v>
      </c>
      <c r="C307" s="94">
        <v>910</v>
      </c>
      <c r="D307" s="4" t="s">
        <v>2</v>
      </c>
      <c r="E307" s="4" t="s">
        <v>39</v>
      </c>
      <c r="F307" s="95" t="s">
        <v>89</v>
      </c>
      <c r="G307" s="94"/>
      <c r="H307" s="4"/>
      <c r="I307" s="4"/>
      <c r="J307" s="4"/>
      <c r="K307" s="5">
        <f>K308</f>
        <v>900</v>
      </c>
    </row>
    <row r="308" spans="1:11" s="3" customFormat="1" ht="31.5" customHeight="1" x14ac:dyDescent="0.25">
      <c r="A308" s="142"/>
      <c r="B308" s="34" t="s">
        <v>366</v>
      </c>
      <c r="C308" s="94">
        <v>910</v>
      </c>
      <c r="D308" s="4" t="s">
        <v>2</v>
      </c>
      <c r="E308" s="4" t="s">
        <v>39</v>
      </c>
      <c r="F308" s="95" t="s">
        <v>89</v>
      </c>
      <c r="G308" s="94">
        <v>1</v>
      </c>
      <c r="H308" s="4"/>
      <c r="I308" s="4"/>
      <c r="J308" s="4"/>
      <c r="K308" s="5">
        <f>K309</f>
        <v>900</v>
      </c>
    </row>
    <row r="309" spans="1:11" s="3" customFormat="1" ht="31.5" customHeight="1" x14ac:dyDescent="0.25">
      <c r="A309" s="142"/>
      <c r="B309" s="7" t="s">
        <v>365</v>
      </c>
      <c r="C309" s="94">
        <v>910</v>
      </c>
      <c r="D309" s="4" t="s">
        <v>2</v>
      </c>
      <c r="E309" s="4" t="s">
        <v>39</v>
      </c>
      <c r="F309" s="95" t="s">
        <v>89</v>
      </c>
      <c r="G309" s="94">
        <v>1</v>
      </c>
      <c r="H309" s="115" t="s">
        <v>5</v>
      </c>
      <c r="I309" s="115"/>
      <c r="J309" s="115"/>
      <c r="K309" s="5">
        <f>K310</f>
        <v>900</v>
      </c>
    </row>
    <row r="310" spans="1:11" s="3" customFormat="1" ht="31.5" customHeight="1" x14ac:dyDescent="0.25">
      <c r="A310" s="142"/>
      <c r="B310" s="7" t="s">
        <v>163</v>
      </c>
      <c r="C310" s="94">
        <v>910</v>
      </c>
      <c r="D310" s="4" t="s">
        <v>2</v>
      </c>
      <c r="E310" s="4" t="s">
        <v>39</v>
      </c>
      <c r="F310" s="95" t="s">
        <v>89</v>
      </c>
      <c r="G310" s="94">
        <v>1</v>
      </c>
      <c r="H310" s="115" t="s">
        <v>5</v>
      </c>
      <c r="I310" s="115" t="s">
        <v>145</v>
      </c>
      <c r="J310" s="115"/>
      <c r="K310" s="5">
        <f>K311</f>
        <v>900</v>
      </c>
    </row>
    <row r="311" spans="1:11" s="3" customFormat="1" ht="31.5" customHeight="1" x14ac:dyDescent="0.25">
      <c r="A311" s="142"/>
      <c r="B311" s="7" t="s">
        <v>120</v>
      </c>
      <c r="C311" s="94">
        <v>910</v>
      </c>
      <c r="D311" s="4" t="s">
        <v>2</v>
      </c>
      <c r="E311" s="4" t="s">
        <v>39</v>
      </c>
      <c r="F311" s="95" t="s">
        <v>89</v>
      </c>
      <c r="G311" s="94">
        <v>1</v>
      </c>
      <c r="H311" s="115" t="s">
        <v>5</v>
      </c>
      <c r="I311" s="115" t="s">
        <v>145</v>
      </c>
      <c r="J311" s="115" t="s">
        <v>47</v>
      </c>
      <c r="K311" s="5">
        <v>900</v>
      </c>
    </row>
    <row r="312" spans="1:11" s="3" customFormat="1" ht="18" customHeight="1" x14ac:dyDescent="0.25">
      <c r="A312" s="142"/>
      <c r="B312" s="7" t="s">
        <v>15</v>
      </c>
      <c r="C312" s="94">
        <v>910</v>
      </c>
      <c r="D312" s="4" t="s">
        <v>6</v>
      </c>
      <c r="E312" s="4"/>
      <c r="F312" s="4"/>
      <c r="G312" s="100"/>
      <c r="H312" s="4"/>
      <c r="I312" s="4"/>
      <c r="J312" s="4"/>
      <c r="K312" s="8">
        <f>SUM(K313)</f>
        <v>813.5</v>
      </c>
    </row>
    <row r="313" spans="1:11" s="3" customFormat="1" ht="18" customHeight="1" x14ac:dyDescent="0.25">
      <c r="A313" s="142"/>
      <c r="B313" s="7" t="s">
        <v>67</v>
      </c>
      <c r="C313" s="94">
        <v>910</v>
      </c>
      <c r="D313" s="4" t="s">
        <v>6</v>
      </c>
      <c r="E313" s="4" t="s">
        <v>68</v>
      </c>
      <c r="F313" s="4"/>
      <c r="G313" s="4"/>
      <c r="H313" s="4"/>
      <c r="I313" s="4"/>
      <c r="J313" s="4"/>
      <c r="K313" s="8">
        <f t="shared" ref="K313:K317" si="17">SUM(K314)</f>
        <v>813.5</v>
      </c>
    </row>
    <row r="314" spans="1:11" s="3" customFormat="1" ht="31.5" customHeight="1" x14ac:dyDescent="0.25">
      <c r="A314" s="142"/>
      <c r="B314" s="34" t="s">
        <v>362</v>
      </c>
      <c r="C314" s="94">
        <v>910</v>
      </c>
      <c r="D314" s="4" t="s">
        <v>6</v>
      </c>
      <c r="E314" s="4" t="s">
        <v>68</v>
      </c>
      <c r="F314" s="4" t="s">
        <v>8</v>
      </c>
      <c r="G314" s="4"/>
      <c r="H314" s="4"/>
      <c r="I314" s="4"/>
      <c r="J314" s="4"/>
      <c r="K314" s="8">
        <f t="shared" si="17"/>
        <v>813.5</v>
      </c>
    </row>
    <row r="315" spans="1:11" s="3" customFormat="1" ht="31.5" customHeight="1" x14ac:dyDescent="0.25">
      <c r="A315" s="142"/>
      <c r="B315" s="34" t="s">
        <v>326</v>
      </c>
      <c r="C315" s="94">
        <v>910</v>
      </c>
      <c r="D315" s="4" t="s">
        <v>6</v>
      </c>
      <c r="E315" s="4" t="s">
        <v>68</v>
      </c>
      <c r="F315" s="4" t="s">
        <v>8</v>
      </c>
      <c r="G315" s="4" t="s">
        <v>87</v>
      </c>
      <c r="H315" s="4"/>
      <c r="I315" s="4"/>
      <c r="J315" s="4"/>
      <c r="K315" s="8">
        <f t="shared" si="17"/>
        <v>813.5</v>
      </c>
    </row>
    <row r="316" spans="1:11" s="3" customFormat="1" ht="31.5" customHeight="1" x14ac:dyDescent="0.25">
      <c r="A316" s="142"/>
      <c r="B316" s="34" t="s">
        <v>88</v>
      </c>
      <c r="C316" s="94">
        <v>910</v>
      </c>
      <c r="D316" s="4" t="s">
        <v>6</v>
      </c>
      <c r="E316" s="4" t="s">
        <v>68</v>
      </c>
      <c r="F316" s="4" t="s">
        <v>8</v>
      </c>
      <c r="G316" s="4" t="s">
        <v>87</v>
      </c>
      <c r="H316" s="4" t="s">
        <v>4</v>
      </c>
      <c r="I316" s="4"/>
      <c r="J316" s="4"/>
      <c r="K316" s="8">
        <f t="shared" si="17"/>
        <v>813.5</v>
      </c>
    </row>
    <row r="317" spans="1:11" s="3" customFormat="1" ht="31.5" customHeight="1" x14ac:dyDescent="0.25">
      <c r="A317" s="142"/>
      <c r="B317" s="38" t="s">
        <v>237</v>
      </c>
      <c r="C317" s="94">
        <v>910</v>
      </c>
      <c r="D317" s="4" t="s">
        <v>6</v>
      </c>
      <c r="E317" s="4" t="s">
        <v>68</v>
      </c>
      <c r="F317" s="4" t="s">
        <v>8</v>
      </c>
      <c r="G317" s="4" t="s">
        <v>87</v>
      </c>
      <c r="H317" s="4" t="s">
        <v>4</v>
      </c>
      <c r="I317" s="4" t="s">
        <v>236</v>
      </c>
      <c r="J317" s="4"/>
      <c r="K317" s="8">
        <f t="shared" si="17"/>
        <v>813.5</v>
      </c>
    </row>
    <row r="318" spans="1:11" s="3" customFormat="1" ht="31.5" customHeight="1" x14ac:dyDescent="0.25">
      <c r="A318" s="142"/>
      <c r="B318" s="7" t="s">
        <v>120</v>
      </c>
      <c r="C318" s="94">
        <v>910</v>
      </c>
      <c r="D318" s="4" t="s">
        <v>6</v>
      </c>
      <c r="E318" s="4" t="s">
        <v>68</v>
      </c>
      <c r="F318" s="4" t="s">
        <v>8</v>
      </c>
      <c r="G318" s="4" t="s">
        <v>87</v>
      </c>
      <c r="H318" s="4" t="s">
        <v>4</v>
      </c>
      <c r="I318" s="4" t="s">
        <v>236</v>
      </c>
      <c r="J318" s="4" t="s">
        <v>47</v>
      </c>
      <c r="K318" s="8">
        <f>87+726.5</f>
        <v>813.5</v>
      </c>
    </row>
    <row r="319" spans="1:11" s="3" customFormat="1" ht="18" customHeight="1" x14ac:dyDescent="0.25">
      <c r="A319" s="142"/>
      <c r="B319" s="7" t="s">
        <v>18</v>
      </c>
      <c r="C319" s="94">
        <v>910</v>
      </c>
      <c r="D319" s="95" t="s">
        <v>8</v>
      </c>
      <c r="E319" s="95"/>
      <c r="F319" s="4"/>
      <c r="G319" s="4"/>
      <c r="H319" s="4"/>
      <c r="I319" s="4"/>
      <c r="J319" s="95"/>
      <c r="K319" s="8">
        <f t="shared" ref="K319:K324" si="18">SUM(K320)</f>
        <v>61.5</v>
      </c>
    </row>
    <row r="320" spans="1:11" s="3" customFormat="1" ht="19.5" customHeight="1" x14ac:dyDescent="0.25">
      <c r="A320" s="142"/>
      <c r="B320" s="7" t="s">
        <v>231</v>
      </c>
      <c r="C320" s="94">
        <v>910</v>
      </c>
      <c r="D320" s="95" t="s">
        <v>8</v>
      </c>
      <c r="E320" s="95" t="s">
        <v>7</v>
      </c>
      <c r="F320" s="4"/>
      <c r="G320" s="4"/>
      <c r="H320" s="4"/>
      <c r="I320" s="4"/>
      <c r="J320" s="95"/>
      <c r="K320" s="8">
        <f t="shared" si="18"/>
        <v>61.5</v>
      </c>
    </row>
    <row r="321" spans="1:13" s="3" customFormat="1" ht="31.5" customHeight="1" x14ac:dyDescent="0.25">
      <c r="A321" s="142"/>
      <c r="B321" s="7" t="s">
        <v>325</v>
      </c>
      <c r="C321" s="94">
        <v>910</v>
      </c>
      <c r="D321" s="95" t="s">
        <v>8</v>
      </c>
      <c r="E321" s="95" t="s">
        <v>7</v>
      </c>
      <c r="F321" s="4" t="s">
        <v>8</v>
      </c>
      <c r="G321" s="4"/>
      <c r="H321" s="4"/>
      <c r="I321" s="4"/>
      <c r="J321" s="95"/>
      <c r="K321" s="8">
        <f t="shared" si="18"/>
        <v>61.5</v>
      </c>
    </row>
    <row r="322" spans="1:13" s="3" customFormat="1" ht="31.5" customHeight="1" x14ac:dyDescent="0.25">
      <c r="A322" s="142"/>
      <c r="B322" s="7" t="s">
        <v>326</v>
      </c>
      <c r="C322" s="94">
        <v>910</v>
      </c>
      <c r="D322" s="95" t="s">
        <v>8</v>
      </c>
      <c r="E322" s="95" t="s">
        <v>7</v>
      </c>
      <c r="F322" s="4" t="s">
        <v>8</v>
      </c>
      <c r="G322" s="4" t="s">
        <v>87</v>
      </c>
      <c r="H322" s="4"/>
      <c r="I322" s="4"/>
      <c r="J322" s="95"/>
      <c r="K322" s="8">
        <f t="shared" si="18"/>
        <v>61.5</v>
      </c>
    </row>
    <row r="323" spans="1:13" s="3" customFormat="1" ht="31.5" customHeight="1" x14ac:dyDescent="0.25">
      <c r="A323" s="142"/>
      <c r="B323" s="7" t="s">
        <v>88</v>
      </c>
      <c r="C323" s="94">
        <v>910</v>
      </c>
      <c r="D323" s="95" t="s">
        <v>8</v>
      </c>
      <c r="E323" s="95" t="s">
        <v>7</v>
      </c>
      <c r="F323" s="4" t="s">
        <v>8</v>
      </c>
      <c r="G323" s="4" t="s">
        <v>87</v>
      </c>
      <c r="H323" s="4" t="s">
        <v>4</v>
      </c>
      <c r="I323" s="4"/>
      <c r="J323" s="95"/>
      <c r="K323" s="8">
        <f t="shared" si="18"/>
        <v>61.5</v>
      </c>
    </row>
    <row r="324" spans="1:13" s="3" customFormat="1" ht="18" customHeight="1" x14ac:dyDescent="0.25">
      <c r="A324" s="142"/>
      <c r="B324" s="7" t="s">
        <v>233</v>
      </c>
      <c r="C324" s="94">
        <v>910</v>
      </c>
      <c r="D324" s="95" t="s">
        <v>8</v>
      </c>
      <c r="E324" s="95" t="s">
        <v>7</v>
      </c>
      <c r="F324" s="4" t="s">
        <v>8</v>
      </c>
      <c r="G324" s="4" t="s">
        <v>87</v>
      </c>
      <c r="H324" s="4" t="s">
        <v>4</v>
      </c>
      <c r="I324" s="4" t="s">
        <v>232</v>
      </c>
      <c r="J324" s="95"/>
      <c r="K324" s="8">
        <f t="shared" si="18"/>
        <v>61.5</v>
      </c>
    </row>
    <row r="325" spans="1:13" s="3" customFormat="1" ht="31.5" customHeight="1" x14ac:dyDescent="0.25">
      <c r="A325" s="143"/>
      <c r="B325" s="7" t="s">
        <v>120</v>
      </c>
      <c r="C325" s="94">
        <v>910</v>
      </c>
      <c r="D325" s="95" t="s">
        <v>8</v>
      </c>
      <c r="E325" s="95" t="s">
        <v>7</v>
      </c>
      <c r="F325" s="4" t="s">
        <v>8</v>
      </c>
      <c r="G325" s="4" t="s">
        <v>87</v>
      </c>
      <c r="H325" s="4" t="s">
        <v>4</v>
      </c>
      <c r="I325" s="4" t="s">
        <v>232</v>
      </c>
      <c r="J325" s="95" t="s">
        <v>47</v>
      </c>
      <c r="K325" s="8">
        <v>61.5</v>
      </c>
    </row>
    <row r="326" spans="1:13" s="3" customFormat="1" ht="39.75" customHeight="1" x14ac:dyDescent="0.25">
      <c r="A326" s="141">
        <v>5</v>
      </c>
      <c r="B326" s="7" t="s">
        <v>368</v>
      </c>
      <c r="C326" s="94">
        <v>918</v>
      </c>
      <c r="D326" s="4"/>
      <c r="E326" s="4"/>
      <c r="F326" s="4"/>
      <c r="G326" s="100"/>
      <c r="H326" s="4"/>
      <c r="I326" s="4"/>
      <c r="J326" s="4"/>
      <c r="K326" s="8">
        <f>K327+K353+K341</f>
        <v>1007240.8</v>
      </c>
    </row>
    <row r="327" spans="1:13" s="3" customFormat="1" ht="18" customHeight="1" x14ac:dyDescent="0.25">
      <c r="A327" s="142"/>
      <c r="B327" s="7" t="s">
        <v>15</v>
      </c>
      <c r="C327" s="94">
        <v>918</v>
      </c>
      <c r="D327" s="4" t="s">
        <v>6</v>
      </c>
      <c r="E327" s="4"/>
      <c r="F327" s="4"/>
      <c r="G327" s="100"/>
      <c r="H327" s="4"/>
      <c r="I327" s="4"/>
      <c r="J327" s="4"/>
      <c r="K327" s="8">
        <f>SUM(K328)</f>
        <v>40987.699999999997</v>
      </c>
    </row>
    <row r="328" spans="1:13" s="3" customFormat="1" ht="18" customHeight="1" x14ac:dyDescent="0.25">
      <c r="A328" s="142"/>
      <c r="B328" s="7" t="s">
        <v>67</v>
      </c>
      <c r="C328" s="94">
        <v>918</v>
      </c>
      <c r="D328" s="4" t="s">
        <v>6</v>
      </c>
      <c r="E328" s="4" t="s">
        <v>68</v>
      </c>
      <c r="F328" s="4"/>
      <c r="G328" s="100"/>
      <c r="H328" s="4"/>
      <c r="I328" s="4"/>
      <c r="J328" s="4"/>
      <c r="K328" s="8">
        <f>SUM(K329)</f>
        <v>40987.699999999997</v>
      </c>
    </row>
    <row r="329" spans="1:13" s="3" customFormat="1" ht="18" customHeight="1" x14ac:dyDescent="0.25">
      <c r="A329" s="142"/>
      <c r="B329" s="7" t="s">
        <v>351</v>
      </c>
      <c r="C329" s="94">
        <v>918</v>
      </c>
      <c r="D329" s="4" t="s">
        <v>6</v>
      </c>
      <c r="E329" s="4" t="s">
        <v>68</v>
      </c>
      <c r="F329" s="4" t="s">
        <v>4</v>
      </c>
      <c r="G329" s="100"/>
      <c r="H329" s="4"/>
      <c r="I329" s="4"/>
      <c r="J329" s="4"/>
      <c r="K329" s="8">
        <f>SUM(K330)</f>
        <v>40987.699999999997</v>
      </c>
    </row>
    <row r="330" spans="1:13" s="3" customFormat="1" ht="54" customHeight="1" x14ac:dyDescent="0.25">
      <c r="A330" s="142"/>
      <c r="B330" s="7" t="s">
        <v>488</v>
      </c>
      <c r="C330" s="94">
        <v>918</v>
      </c>
      <c r="D330" s="4" t="s">
        <v>6</v>
      </c>
      <c r="E330" s="4" t="s">
        <v>68</v>
      </c>
      <c r="F330" s="4" t="s">
        <v>4</v>
      </c>
      <c r="G330" s="100">
        <v>1</v>
      </c>
      <c r="H330" s="4"/>
      <c r="I330" s="4"/>
      <c r="J330" s="4"/>
      <c r="K330" s="8">
        <f>SUM(K331+K335)</f>
        <v>40987.699999999997</v>
      </c>
    </row>
    <row r="331" spans="1:13" s="3" customFormat="1" ht="31.5" customHeight="1" x14ac:dyDescent="0.25">
      <c r="A331" s="142"/>
      <c r="B331" s="34" t="s">
        <v>489</v>
      </c>
      <c r="C331" s="111">
        <v>918</v>
      </c>
      <c r="D331" s="4" t="s">
        <v>6</v>
      </c>
      <c r="E331" s="4" t="s">
        <v>68</v>
      </c>
      <c r="F331" s="4" t="s">
        <v>4</v>
      </c>
      <c r="G331" s="109">
        <v>1</v>
      </c>
      <c r="H331" s="4" t="s">
        <v>2</v>
      </c>
      <c r="I331" s="4"/>
      <c r="J331" s="4"/>
      <c r="K331" s="8">
        <f>SUM(K332)</f>
        <v>30000.6</v>
      </c>
    </row>
    <row r="332" spans="1:13" s="3" customFormat="1" ht="47.25" customHeight="1" x14ac:dyDescent="0.25">
      <c r="A332" s="142"/>
      <c r="B332" s="7" t="s">
        <v>64</v>
      </c>
      <c r="C332" s="111">
        <v>918</v>
      </c>
      <c r="D332" s="4" t="s">
        <v>6</v>
      </c>
      <c r="E332" s="4" t="s">
        <v>68</v>
      </c>
      <c r="F332" s="4" t="s">
        <v>4</v>
      </c>
      <c r="G332" s="109">
        <v>1</v>
      </c>
      <c r="H332" s="4" t="s">
        <v>2</v>
      </c>
      <c r="I332" s="4" t="s">
        <v>82</v>
      </c>
      <c r="J332" s="4"/>
      <c r="K332" s="8">
        <f>SUM(K333:K334)</f>
        <v>30000.6</v>
      </c>
      <c r="L332" s="39"/>
      <c r="M332" s="39"/>
    </row>
    <row r="333" spans="1:13" s="3" customFormat="1" ht="48.75" customHeight="1" x14ac:dyDescent="0.25">
      <c r="A333" s="142"/>
      <c r="B333" s="7" t="s">
        <v>119</v>
      </c>
      <c r="C333" s="111">
        <v>918</v>
      </c>
      <c r="D333" s="4" t="s">
        <v>6</v>
      </c>
      <c r="E333" s="4" t="s">
        <v>68</v>
      </c>
      <c r="F333" s="4" t="s">
        <v>4</v>
      </c>
      <c r="G333" s="109">
        <v>1</v>
      </c>
      <c r="H333" s="4" t="s">
        <v>2</v>
      </c>
      <c r="I333" s="4" t="s">
        <v>82</v>
      </c>
      <c r="J333" s="4" t="s">
        <v>46</v>
      </c>
      <c r="K333" s="8">
        <f>14830.2+14221.4</f>
        <v>29051.599999999999</v>
      </c>
      <c r="L333" s="48"/>
      <c r="M333" s="39"/>
    </row>
    <row r="334" spans="1:13" s="3" customFormat="1" ht="31.5" customHeight="1" x14ac:dyDescent="0.25">
      <c r="A334" s="142"/>
      <c r="B334" s="7" t="s">
        <v>120</v>
      </c>
      <c r="C334" s="111">
        <v>918</v>
      </c>
      <c r="D334" s="4" t="s">
        <v>6</v>
      </c>
      <c r="E334" s="4" t="s">
        <v>68</v>
      </c>
      <c r="F334" s="4" t="s">
        <v>4</v>
      </c>
      <c r="G334" s="109">
        <v>1</v>
      </c>
      <c r="H334" s="4" t="s">
        <v>2</v>
      </c>
      <c r="I334" s="4" t="s">
        <v>82</v>
      </c>
      <c r="J334" s="4" t="s">
        <v>47</v>
      </c>
      <c r="K334" s="8">
        <f>645.8+303.2</f>
        <v>949</v>
      </c>
      <c r="L334" s="48"/>
      <c r="M334" s="39"/>
    </row>
    <row r="335" spans="1:13" s="3" customFormat="1" ht="49.5" customHeight="1" x14ac:dyDescent="0.25">
      <c r="A335" s="142"/>
      <c r="B335" s="7" t="s">
        <v>490</v>
      </c>
      <c r="C335" s="94">
        <v>918</v>
      </c>
      <c r="D335" s="4" t="s">
        <v>6</v>
      </c>
      <c r="E335" s="4" t="s">
        <v>68</v>
      </c>
      <c r="F335" s="4" t="s">
        <v>4</v>
      </c>
      <c r="G335" s="100">
        <v>1</v>
      </c>
      <c r="H335" s="4" t="s">
        <v>4</v>
      </c>
      <c r="I335" s="4"/>
      <c r="J335" s="4"/>
      <c r="K335" s="8">
        <f>SUM(K336+K339)</f>
        <v>10987.099999999999</v>
      </c>
      <c r="L335" s="39"/>
      <c r="M335" s="39"/>
    </row>
    <row r="336" spans="1:13" s="3" customFormat="1" ht="18" customHeight="1" x14ac:dyDescent="0.25">
      <c r="A336" s="142"/>
      <c r="B336" s="7" t="s">
        <v>45</v>
      </c>
      <c r="C336" s="94">
        <v>918</v>
      </c>
      <c r="D336" s="4" t="s">
        <v>6</v>
      </c>
      <c r="E336" s="4" t="s">
        <v>68</v>
      </c>
      <c r="F336" s="4" t="s">
        <v>4</v>
      </c>
      <c r="G336" s="100">
        <v>1</v>
      </c>
      <c r="H336" s="4" t="s">
        <v>4</v>
      </c>
      <c r="I336" s="4" t="s">
        <v>75</v>
      </c>
      <c r="J336" s="4"/>
      <c r="K336" s="8">
        <f>SUM(K337:K338)</f>
        <v>10964.3</v>
      </c>
      <c r="L336" s="39"/>
      <c r="M336" s="39"/>
    </row>
    <row r="337" spans="1:13" s="3" customFormat="1" ht="49.5" customHeight="1" x14ac:dyDescent="0.25">
      <c r="A337" s="142"/>
      <c r="B337" s="7" t="s">
        <v>119</v>
      </c>
      <c r="C337" s="94">
        <v>918</v>
      </c>
      <c r="D337" s="4" t="s">
        <v>6</v>
      </c>
      <c r="E337" s="4" t="s">
        <v>68</v>
      </c>
      <c r="F337" s="4" t="s">
        <v>4</v>
      </c>
      <c r="G337" s="100">
        <v>1</v>
      </c>
      <c r="H337" s="4" t="s">
        <v>4</v>
      </c>
      <c r="I337" s="4" t="s">
        <v>75</v>
      </c>
      <c r="J337" s="4" t="s">
        <v>46</v>
      </c>
      <c r="K337" s="8">
        <v>10851.5</v>
      </c>
      <c r="L337" s="48"/>
      <c r="M337" s="39"/>
    </row>
    <row r="338" spans="1:13" s="3" customFormat="1" ht="31.5" customHeight="1" x14ac:dyDescent="0.25">
      <c r="A338" s="142"/>
      <c r="B338" s="7" t="s">
        <v>120</v>
      </c>
      <c r="C338" s="94">
        <v>918</v>
      </c>
      <c r="D338" s="4" t="s">
        <v>6</v>
      </c>
      <c r="E338" s="4" t="s">
        <v>68</v>
      </c>
      <c r="F338" s="4" t="s">
        <v>4</v>
      </c>
      <c r="G338" s="100">
        <v>1</v>
      </c>
      <c r="H338" s="4" t="s">
        <v>4</v>
      </c>
      <c r="I338" s="4" t="s">
        <v>75</v>
      </c>
      <c r="J338" s="4" t="s">
        <v>47</v>
      </c>
      <c r="K338" s="8">
        <v>112.8</v>
      </c>
      <c r="L338" s="48"/>
      <c r="M338" s="39"/>
    </row>
    <row r="339" spans="1:13" s="3" customFormat="1" ht="18" customHeight="1" x14ac:dyDescent="0.25">
      <c r="A339" s="142"/>
      <c r="B339" s="7" t="s">
        <v>230</v>
      </c>
      <c r="C339" s="94">
        <v>918</v>
      </c>
      <c r="D339" s="4" t="s">
        <v>6</v>
      </c>
      <c r="E339" s="4" t="s">
        <v>68</v>
      </c>
      <c r="F339" s="4" t="s">
        <v>4</v>
      </c>
      <c r="G339" s="100">
        <v>1</v>
      </c>
      <c r="H339" s="4" t="s">
        <v>4</v>
      </c>
      <c r="I339" s="4" t="s">
        <v>229</v>
      </c>
      <c r="J339" s="4"/>
      <c r="K339" s="8">
        <f>SUM(K340)</f>
        <v>22.8</v>
      </c>
      <c r="L339" s="39"/>
      <c r="M339" s="39"/>
    </row>
    <row r="340" spans="1:13" s="3" customFormat="1" ht="31.5" customHeight="1" x14ac:dyDescent="0.25">
      <c r="A340" s="142"/>
      <c r="B340" s="7" t="s">
        <v>120</v>
      </c>
      <c r="C340" s="94">
        <v>918</v>
      </c>
      <c r="D340" s="4" t="s">
        <v>6</v>
      </c>
      <c r="E340" s="4" t="s">
        <v>68</v>
      </c>
      <c r="F340" s="4" t="s">
        <v>4</v>
      </c>
      <c r="G340" s="100">
        <v>1</v>
      </c>
      <c r="H340" s="4" t="s">
        <v>4</v>
      </c>
      <c r="I340" s="4" t="s">
        <v>229</v>
      </c>
      <c r="J340" s="4" t="s">
        <v>47</v>
      </c>
      <c r="K340" s="8">
        <v>22.8</v>
      </c>
      <c r="L340" s="39"/>
      <c r="M340" s="39"/>
    </row>
    <row r="341" spans="1:13" s="3" customFormat="1" ht="18" customHeight="1" x14ac:dyDescent="0.25">
      <c r="A341" s="142"/>
      <c r="B341" s="7" t="s">
        <v>40</v>
      </c>
      <c r="C341" s="94">
        <v>918</v>
      </c>
      <c r="D341" s="95" t="s">
        <v>7</v>
      </c>
      <c r="E341" s="4"/>
      <c r="F341" s="4"/>
      <c r="G341" s="100"/>
      <c r="H341" s="4"/>
      <c r="I341" s="4"/>
      <c r="J341" s="4"/>
      <c r="K341" s="8">
        <f>SUM(K342)</f>
        <v>724614.6</v>
      </c>
      <c r="L341" s="39"/>
      <c r="M341" s="39"/>
    </row>
    <row r="342" spans="1:13" s="3" customFormat="1" ht="18" customHeight="1" x14ac:dyDescent="0.25">
      <c r="A342" s="142"/>
      <c r="B342" s="7" t="s">
        <v>257</v>
      </c>
      <c r="C342" s="94">
        <v>918</v>
      </c>
      <c r="D342" s="95" t="s">
        <v>7</v>
      </c>
      <c r="E342" s="4" t="s">
        <v>4</v>
      </c>
      <c r="F342" s="4"/>
      <c r="G342" s="100"/>
      <c r="H342" s="4"/>
      <c r="I342" s="4"/>
      <c r="J342" s="4"/>
      <c r="K342" s="8">
        <f>K343</f>
        <v>724614.6</v>
      </c>
      <c r="L342" s="39"/>
      <c r="M342" s="39"/>
    </row>
    <row r="343" spans="1:13" s="3" customFormat="1" ht="18" customHeight="1" x14ac:dyDescent="0.25">
      <c r="A343" s="142"/>
      <c r="B343" s="34" t="s">
        <v>369</v>
      </c>
      <c r="C343" s="94">
        <v>918</v>
      </c>
      <c r="D343" s="95" t="s">
        <v>7</v>
      </c>
      <c r="E343" s="4" t="s">
        <v>4</v>
      </c>
      <c r="F343" s="4" t="s">
        <v>4</v>
      </c>
      <c r="G343" s="4"/>
      <c r="H343" s="4"/>
      <c r="I343" s="4"/>
      <c r="J343" s="95"/>
      <c r="K343" s="8">
        <f>K344</f>
        <v>724614.6</v>
      </c>
      <c r="L343" s="39"/>
      <c r="M343" s="39"/>
    </row>
    <row r="344" spans="1:13" s="3" customFormat="1" ht="53.25" customHeight="1" x14ac:dyDescent="0.25">
      <c r="A344" s="142"/>
      <c r="B344" s="7" t="s">
        <v>488</v>
      </c>
      <c r="C344" s="94">
        <v>918</v>
      </c>
      <c r="D344" s="95" t="s">
        <v>7</v>
      </c>
      <c r="E344" s="4" t="s">
        <v>4</v>
      </c>
      <c r="F344" s="4" t="s">
        <v>4</v>
      </c>
      <c r="G344" s="4" t="s">
        <v>87</v>
      </c>
      <c r="H344" s="4"/>
      <c r="I344" s="4"/>
      <c r="J344" s="95"/>
      <c r="K344" s="8">
        <f>K345+K350</f>
        <v>724614.6</v>
      </c>
      <c r="L344" s="39"/>
      <c r="M344" s="39"/>
    </row>
    <row r="345" spans="1:13" s="3" customFormat="1" ht="31.5" customHeight="1" x14ac:dyDescent="0.25">
      <c r="A345" s="142"/>
      <c r="B345" s="34" t="s">
        <v>489</v>
      </c>
      <c r="C345" s="111">
        <v>918</v>
      </c>
      <c r="D345" s="110" t="s">
        <v>7</v>
      </c>
      <c r="E345" s="4" t="s">
        <v>4</v>
      </c>
      <c r="F345" s="4" t="s">
        <v>4</v>
      </c>
      <c r="G345" s="4" t="s">
        <v>87</v>
      </c>
      <c r="H345" s="4" t="s">
        <v>2</v>
      </c>
      <c r="I345" s="4"/>
      <c r="J345" s="110"/>
      <c r="K345" s="8">
        <f>K346+K348</f>
        <v>678139.6</v>
      </c>
    </row>
    <row r="346" spans="1:13" s="3" customFormat="1" ht="18" customHeight="1" x14ac:dyDescent="0.25">
      <c r="A346" s="142"/>
      <c r="B346" s="7" t="s">
        <v>537</v>
      </c>
      <c r="C346" s="111">
        <v>918</v>
      </c>
      <c r="D346" s="110" t="s">
        <v>7</v>
      </c>
      <c r="E346" s="4" t="s">
        <v>4</v>
      </c>
      <c r="F346" s="4" t="s">
        <v>4</v>
      </c>
      <c r="G346" s="4" t="s">
        <v>87</v>
      </c>
      <c r="H346" s="4" t="s">
        <v>2</v>
      </c>
      <c r="I346" s="4" t="s">
        <v>536</v>
      </c>
      <c r="J346" s="110"/>
      <c r="K346" s="8">
        <f>K347</f>
        <v>450</v>
      </c>
    </row>
    <row r="347" spans="1:13" s="3" customFormat="1" ht="31.5" customHeight="1" x14ac:dyDescent="0.25">
      <c r="A347" s="142"/>
      <c r="B347" s="7" t="s">
        <v>120</v>
      </c>
      <c r="C347" s="111">
        <v>918</v>
      </c>
      <c r="D347" s="110" t="s">
        <v>7</v>
      </c>
      <c r="E347" s="4" t="s">
        <v>4</v>
      </c>
      <c r="F347" s="4" t="s">
        <v>4</v>
      </c>
      <c r="G347" s="4" t="s">
        <v>87</v>
      </c>
      <c r="H347" s="4" t="s">
        <v>2</v>
      </c>
      <c r="I347" s="4" t="s">
        <v>536</v>
      </c>
      <c r="J347" s="110" t="s">
        <v>47</v>
      </c>
      <c r="K347" s="8">
        <v>450</v>
      </c>
    </row>
    <row r="348" spans="1:13" s="3" customFormat="1" ht="18" customHeight="1" x14ac:dyDescent="0.25">
      <c r="A348" s="142"/>
      <c r="B348" s="34" t="s">
        <v>544</v>
      </c>
      <c r="C348" s="111">
        <v>918</v>
      </c>
      <c r="D348" s="110" t="s">
        <v>7</v>
      </c>
      <c r="E348" s="4" t="s">
        <v>4</v>
      </c>
      <c r="F348" s="4" t="s">
        <v>4</v>
      </c>
      <c r="G348" s="4" t="s">
        <v>87</v>
      </c>
      <c r="H348" s="4" t="s">
        <v>2</v>
      </c>
      <c r="I348" s="4" t="s">
        <v>543</v>
      </c>
      <c r="J348" s="110"/>
      <c r="K348" s="8">
        <f>K349</f>
        <v>677689.6</v>
      </c>
    </row>
    <row r="349" spans="1:13" s="3" customFormat="1" ht="31.5" customHeight="1" x14ac:dyDescent="0.25">
      <c r="A349" s="142"/>
      <c r="B349" s="34" t="s">
        <v>72</v>
      </c>
      <c r="C349" s="111">
        <v>918</v>
      </c>
      <c r="D349" s="110" t="s">
        <v>7</v>
      </c>
      <c r="E349" s="4" t="s">
        <v>4</v>
      </c>
      <c r="F349" s="4" t="s">
        <v>4</v>
      </c>
      <c r="G349" s="4" t="s">
        <v>87</v>
      </c>
      <c r="H349" s="4" t="s">
        <v>2</v>
      </c>
      <c r="I349" s="4" t="s">
        <v>543</v>
      </c>
      <c r="J349" s="110" t="s">
        <v>52</v>
      </c>
      <c r="K349" s="8">
        <f>637028.2+40661.4</f>
        <v>677689.6</v>
      </c>
    </row>
    <row r="350" spans="1:13" s="3" customFormat="1" ht="31.5" customHeight="1" x14ac:dyDescent="0.25">
      <c r="A350" s="142"/>
      <c r="B350" s="34" t="s">
        <v>707</v>
      </c>
      <c r="C350" s="111">
        <v>918</v>
      </c>
      <c r="D350" s="110" t="s">
        <v>7</v>
      </c>
      <c r="E350" s="4" t="s">
        <v>4</v>
      </c>
      <c r="F350" s="4" t="s">
        <v>4</v>
      </c>
      <c r="G350" s="4" t="s">
        <v>87</v>
      </c>
      <c r="H350" s="4" t="s">
        <v>677</v>
      </c>
      <c r="I350" s="4"/>
      <c r="J350" s="95"/>
      <c r="K350" s="8">
        <f>K351</f>
        <v>46475</v>
      </c>
    </row>
    <row r="351" spans="1:13" s="3" customFormat="1" ht="31.5" customHeight="1" x14ac:dyDescent="0.25">
      <c r="A351" s="142"/>
      <c r="B351" s="34" t="s">
        <v>679</v>
      </c>
      <c r="C351" s="111">
        <v>918</v>
      </c>
      <c r="D351" s="110" t="s">
        <v>7</v>
      </c>
      <c r="E351" s="4" t="s">
        <v>4</v>
      </c>
      <c r="F351" s="4" t="s">
        <v>4</v>
      </c>
      <c r="G351" s="4" t="s">
        <v>87</v>
      </c>
      <c r="H351" s="4" t="s">
        <v>677</v>
      </c>
      <c r="I351" s="4" t="s">
        <v>678</v>
      </c>
      <c r="J351" s="95"/>
      <c r="K351" s="8">
        <f>K352</f>
        <v>46475</v>
      </c>
    </row>
    <row r="352" spans="1:13" s="3" customFormat="1" ht="31.5" customHeight="1" x14ac:dyDescent="0.25">
      <c r="A352" s="142"/>
      <c r="B352" s="34" t="s">
        <v>72</v>
      </c>
      <c r="C352" s="94">
        <v>918</v>
      </c>
      <c r="D352" s="95" t="s">
        <v>7</v>
      </c>
      <c r="E352" s="4" t="s">
        <v>4</v>
      </c>
      <c r="F352" s="4" t="s">
        <v>4</v>
      </c>
      <c r="G352" s="4" t="s">
        <v>87</v>
      </c>
      <c r="H352" s="4" t="s">
        <v>677</v>
      </c>
      <c r="I352" s="4" t="s">
        <v>678</v>
      </c>
      <c r="J352" s="95" t="s">
        <v>52</v>
      </c>
      <c r="K352" s="8">
        <f>46242.6+232.4</f>
        <v>46475</v>
      </c>
    </row>
    <row r="353" spans="1:11" s="3" customFormat="1" ht="18" customHeight="1" x14ac:dyDescent="0.25">
      <c r="A353" s="142"/>
      <c r="B353" s="7" t="s">
        <v>18</v>
      </c>
      <c r="C353" s="94">
        <v>918</v>
      </c>
      <c r="D353" s="95" t="s">
        <v>8</v>
      </c>
      <c r="E353" s="4"/>
      <c r="F353" s="4"/>
      <c r="G353" s="100"/>
      <c r="H353" s="4"/>
      <c r="I353" s="4"/>
      <c r="J353" s="4"/>
      <c r="K353" s="8">
        <f>K354+K366+K360</f>
        <v>241638.5</v>
      </c>
    </row>
    <row r="354" spans="1:11" s="3" customFormat="1" ht="18" customHeight="1" x14ac:dyDescent="0.25">
      <c r="A354" s="142"/>
      <c r="B354" s="7" t="s">
        <v>25</v>
      </c>
      <c r="C354" s="94">
        <v>918</v>
      </c>
      <c r="D354" s="95" t="s">
        <v>8</v>
      </c>
      <c r="E354" s="4" t="s">
        <v>2</v>
      </c>
      <c r="F354" s="4"/>
      <c r="G354" s="100"/>
      <c r="H354" s="4"/>
      <c r="I354" s="4"/>
      <c r="J354" s="4"/>
      <c r="K354" s="8">
        <f>K355</f>
        <v>120430</v>
      </c>
    </row>
    <row r="355" spans="1:11" s="3" customFormat="1" ht="18" customHeight="1" x14ac:dyDescent="0.25">
      <c r="A355" s="142"/>
      <c r="B355" s="34" t="s">
        <v>369</v>
      </c>
      <c r="C355" s="94">
        <v>918</v>
      </c>
      <c r="D355" s="95" t="s">
        <v>8</v>
      </c>
      <c r="E355" s="4" t="s">
        <v>2</v>
      </c>
      <c r="F355" s="4" t="s">
        <v>4</v>
      </c>
      <c r="G355" s="4"/>
      <c r="H355" s="4"/>
      <c r="I355" s="4"/>
      <c r="J355" s="95"/>
      <c r="K355" s="8">
        <f>K356</f>
        <v>120430</v>
      </c>
    </row>
    <row r="356" spans="1:11" s="3" customFormat="1" ht="54.75" customHeight="1" x14ac:dyDescent="0.25">
      <c r="A356" s="142"/>
      <c r="B356" s="7" t="s">
        <v>488</v>
      </c>
      <c r="C356" s="94">
        <v>918</v>
      </c>
      <c r="D356" s="95" t="s">
        <v>8</v>
      </c>
      <c r="E356" s="4" t="s">
        <v>2</v>
      </c>
      <c r="F356" s="4" t="s">
        <v>4</v>
      </c>
      <c r="G356" s="4" t="s">
        <v>87</v>
      </c>
      <c r="H356" s="4"/>
      <c r="I356" s="4"/>
      <c r="J356" s="95"/>
      <c r="K356" s="8">
        <f>K357</f>
        <v>120430</v>
      </c>
    </row>
    <row r="357" spans="1:11" s="3" customFormat="1" ht="31.5" customHeight="1" x14ac:dyDescent="0.25">
      <c r="A357" s="142"/>
      <c r="B357" s="34" t="s">
        <v>489</v>
      </c>
      <c r="C357" s="111">
        <v>918</v>
      </c>
      <c r="D357" s="110" t="s">
        <v>8</v>
      </c>
      <c r="E357" s="4" t="s">
        <v>2</v>
      </c>
      <c r="F357" s="4" t="s">
        <v>4</v>
      </c>
      <c r="G357" s="4" t="s">
        <v>87</v>
      </c>
      <c r="H357" s="4" t="s">
        <v>2</v>
      </c>
      <c r="I357" s="4"/>
      <c r="J357" s="110"/>
      <c r="K357" s="8">
        <f>K358</f>
        <v>120430</v>
      </c>
    </row>
    <row r="358" spans="1:11" s="3" customFormat="1" ht="47.25" customHeight="1" x14ac:dyDescent="0.25">
      <c r="A358" s="142"/>
      <c r="B358" s="7" t="s">
        <v>573</v>
      </c>
      <c r="C358" s="111">
        <v>918</v>
      </c>
      <c r="D358" s="110" t="s">
        <v>8</v>
      </c>
      <c r="E358" s="4" t="s">
        <v>2</v>
      </c>
      <c r="F358" s="4" t="s">
        <v>4</v>
      </c>
      <c r="G358" s="4" t="s">
        <v>87</v>
      </c>
      <c r="H358" s="4" t="s">
        <v>2</v>
      </c>
      <c r="I358" s="4" t="s">
        <v>574</v>
      </c>
      <c r="J358" s="110"/>
      <c r="K358" s="8">
        <f>K359</f>
        <v>120430</v>
      </c>
    </row>
    <row r="359" spans="1:11" s="3" customFormat="1" ht="31.5" customHeight="1" x14ac:dyDescent="0.25">
      <c r="A359" s="142"/>
      <c r="B359" s="7" t="s">
        <v>72</v>
      </c>
      <c r="C359" s="111">
        <v>918</v>
      </c>
      <c r="D359" s="110" t="s">
        <v>8</v>
      </c>
      <c r="E359" s="4" t="s">
        <v>2</v>
      </c>
      <c r="F359" s="4" t="s">
        <v>4</v>
      </c>
      <c r="G359" s="4" t="s">
        <v>87</v>
      </c>
      <c r="H359" s="4" t="s">
        <v>2</v>
      </c>
      <c r="I359" s="4" t="s">
        <v>574</v>
      </c>
      <c r="J359" s="110" t="s">
        <v>52</v>
      </c>
      <c r="K359" s="8">
        <f>113204.2+7225.8</f>
        <v>120430</v>
      </c>
    </row>
    <row r="360" spans="1:11" s="3" customFormat="1" ht="18" customHeight="1" x14ac:dyDescent="0.25">
      <c r="A360" s="142"/>
      <c r="B360" s="7" t="s">
        <v>26</v>
      </c>
      <c r="C360" s="94">
        <v>918</v>
      </c>
      <c r="D360" s="95" t="s">
        <v>8</v>
      </c>
      <c r="E360" s="4" t="s">
        <v>4</v>
      </c>
      <c r="F360" s="4"/>
      <c r="G360" s="4"/>
      <c r="H360" s="4"/>
      <c r="I360" s="4"/>
      <c r="J360" s="95"/>
      <c r="K360" s="8">
        <f>K361</f>
        <v>121191.8</v>
      </c>
    </row>
    <row r="361" spans="1:11" s="3" customFormat="1" ht="18" customHeight="1" x14ac:dyDescent="0.25">
      <c r="A361" s="142"/>
      <c r="B361" s="7" t="s">
        <v>351</v>
      </c>
      <c r="C361" s="94">
        <v>918</v>
      </c>
      <c r="D361" s="95" t="s">
        <v>8</v>
      </c>
      <c r="E361" s="4" t="s">
        <v>4</v>
      </c>
      <c r="F361" s="4" t="s">
        <v>4</v>
      </c>
      <c r="G361" s="100"/>
      <c r="H361" s="4"/>
      <c r="I361" s="4"/>
      <c r="J361" s="95"/>
      <c r="K361" s="8">
        <f>K362</f>
        <v>121191.8</v>
      </c>
    </row>
    <row r="362" spans="1:11" s="3" customFormat="1" ht="63" customHeight="1" x14ac:dyDescent="0.25">
      <c r="A362" s="142"/>
      <c r="B362" s="7" t="s">
        <v>488</v>
      </c>
      <c r="C362" s="94">
        <v>918</v>
      </c>
      <c r="D362" s="95" t="s">
        <v>8</v>
      </c>
      <c r="E362" s="4" t="s">
        <v>4</v>
      </c>
      <c r="F362" s="4" t="s">
        <v>4</v>
      </c>
      <c r="G362" s="100">
        <v>1</v>
      </c>
      <c r="H362" s="4"/>
      <c r="I362" s="4"/>
      <c r="J362" s="95"/>
      <c r="K362" s="8">
        <f>K363</f>
        <v>121191.8</v>
      </c>
    </row>
    <row r="363" spans="1:11" s="3" customFormat="1" ht="18" customHeight="1" x14ac:dyDescent="0.25">
      <c r="A363" s="142"/>
      <c r="B363" s="34" t="s">
        <v>653</v>
      </c>
      <c r="C363" s="94">
        <v>918</v>
      </c>
      <c r="D363" s="95" t="s">
        <v>8</v>
      </c>
      <c r="E363" s="4" t="s">
        <v>4</v>
      </c>
      <c r="F363" s="4" t="s">
        <v>4</v>
      </c>
      <c r="G363" s="4" t="s">
        <v>87</v>
      </c>
      <c r="H363" s="4" t="s">
        <v>651</v>
      </c>
      <c r="I363" s="4"/>
      <c r="J363" s="95"/>
      <c r="K363" s="8">
        <f>K364</f>
        <v>121191.8</v>
      </c>
    </row>
    <row r="364" spans="1:11" s="3" customFormat="1" ht="18" customHeight="1" x14ac:dyDescent="0.25">
      <c r="A364" s="142"/>
      <c r="B364" s="34" t="s">
        <v>654</v>
      </c>
      <c r="C364" s="94">
        <v>918</v>
      </c>
      <c r="D364" s="95" t="s">
        <v>8</v>
      </c>
      <c r="E364" s="4" t="s">
        <v>4</v>
      </c>
      <c r="F364" s="4" t="s">
        <v>4</v>
      </c>
      <c r="G364" s="4" t="s">
        <v>87</v>
      </c>
      <c r="H364" s="4" t="s">
        <v>651</v>
      </c>
      <c r="I364" s="4" t="s">
        <v>652</v>
      </c>
      <c r="J364" s="95"/>
      <c r="K364" s="8">
        <f>K365</f>
        <v>121191.8</v>
      </c>
    </row>
    <row r="365" spans="1:11" s="3" customFormat="1" ht="31.5" customHeight="1" x14ac:dyDescent="0.25">
      <c r="A365" s="142"/>
      <c r="B365" s="121" t="s">
        <v>120</v>
      </c>
      <c r="C365" s="94">
        <v>918</v>
      </c>
      <c r="D365" s="95" t="s">
        <v>8</v>
      </c>
      <c r="E365" s="4" t="s">
        <v>4</v>
      </c>
      <c r="F365" s="4" t="s">
        <v>4</v>
      </c>
      <c r="G365" s="4" t="s">
        <v>87</v>
      </c>
      <c r="H365" s="4" t="s">
        <v>651</v>
      </c>
      <c r="I365" s="4" t="s">
        <v>652</v>
      </c>
      <c r="J365" s="95" t="s">
        <v>47</v>
      </c>
      <c r="K365" s="8">
        <f>113920.2+7271.6</f>
        <v>121191.8</v>
      </c>
    </row>
    <row r="366" spans="1:11" s="3" customFormat="1" ht="16.5" customHeight="1" x14ac:dyDescent="0.25">
      <c r="A366" s="142"/>
      <c r="B366" s="7" t="s">
        <v>231</v>
      </c>
      <c r="C366" s="94">
        <v>918</v>
      </c>
      <c r="D366" s="95" t="s">
        <v>8</v>
      </c>
      <c r="E366" s="95" t="s">
        <v>7</v>
      </c>
      <c r="F366" s="4"/>
      <c r="G366" s="4"/>
      <c r="H366" s="4"/>
      <c r="I366" s="4"/>
      <c r="J366" s="95"/>
      <c r="K366" s="8">
        <f>SUM(K367)</f>
        <v>16.7</v>
      </c>
    </row>
    <row r="367" spans="1:11" s="3" customFormat="1" ht="18" customHeight="1" x14ac:dyDescent="0.25">
      <c r="A367" s="142"/>
      <c r="B367" s="7" t="s">
        <v>351</v>
      </c>
      <c r="C367" s="94">
        <v>918</v>
      </c>
      <c r="D367" s="95" t="s">
        <v>8</v>
      </c>
      <c r="E367" s="95" t="s">
        <v>7</v>
      </c>
      <c r="F367" s="4" t="s">
        <v>4</v>
      </c>
      <c r="G367" s="4"/>
      <c r="H367" s="4"/>
      <c r="I367" s="4"/>
      <c r="J367" s="95"/>
      <c r="K367" s="8">
        <f>SUM(K368)</f>
        <v>16.7</v>
      </c>
    </row>
    <row r="368" spans="1:11" s="3" customFormat="1" ht="55.5" customHeight="1" x14ac:dyDescent="0.25">
      <c r="A368" s="142"/>
      <c r="B368" s="7" t="s">
        <v>488</v>
      </c>
      <c r="C368" s="94">
        <v>918</v>
      </c>
      <c r="D368" s="95" t="s">
        <v>8</v>
      </c>
      <c r="E368" s="95" t="s">
        <v>7</v>
      </c>
      <c r="F368" s="4" t="s">
        <v>4</v>
      </c>
      <c r="G368" s="4" t="s">
        <v>87</v>
      </c>
      <c r="H368" s="4"/>
      <c r="I368" s="4"/>
      <c r="J368" s="95"/>
      <c r="K368" s="8">
        <f>SUM(K369)</f>
        <v>16.7</v>
      </c>
    </row>
    <row r="369" spans="1:12" s="3" customFormat="1" ht="54.75" customHeight="1" x14ac:dyDescent="0.25">
      <c r="A369" s="142"/>
      <c r="B369" s="7" t="s">
        <v>490</v>
      </c>
      <c r="C369" s="94">
        <v>918</v>
      </c>
      <c r="D369" s="95" t="s">
        <v>8</v>
      </c>
      <c r="E369" s="95" t="s">
        <v>7</v>
      </c>
      <c r="F369" s="4" t="s">
        <v>4</v>
      </c>
      <c r="G369" s="4" t="s">
        <v>87</v>
      </c>
      <c r="H369" s="4" t="s">
        <v>4</v>
      </c>
      <c r="I369" s="4"/>
      <c r="J369" s="95"/>
      <c r="K369" s="8">
        <f>SUM(K370)</f>
        <v>16.7</v>
      </c>
    </row>
    <row r="370" spans="1:12" s="3" customFormat="1" ht="18" customHeight="1" x14ac:dyDescent="0.25">
      <c r="A370" s="142"/>
      <c r="B370" s="7" t="s">
        <v>233</v>
      </c>
      <c r="C370" s="94">
        <v>918</v>
      </c>
      <c r="D370" s="95" t="s">
        <v>8</v>
      </c>
      <c r="E370" s="95" t="s">
        <v>7</v>
      </c>
      <c r="F370" s="4" t="s">
        <v>4</v>
      </c>
      <c r="G370" s="4" t="s">
        <v>87</v>
      </c>
      <c r="H370" s="4" t="s">
        <v>4</v>
      </c>
      <c r="I370" s="4" t="s">
        <v>232</v>
      </c>
      <c r="J370" s="95"/>
      <c r="K370" s="8">
        <f>SUM(K371)</f>
        <v>16.7</v>
      </c>
    </row>
    <row r="371" spans="1:12" s="3" customFormat="1" ht="31.5" customHeight="1" x14ac:dyDescent="0.25">
      <c r="A371" s="142"/>
      <c r="B371" s="7" t="s">
        <v>120</v>
      </c>
      <c r="C371" s="94">
        <v>918</v>
      </c>
      <c r="D371" s="95" t="s">
        <v>8</v>
      </c>
      <c r="E371" s="95" t="s">
        <v>7</v>
      </c>
      <c r="F371" s="4" t="s">
        <v>4</v>
      </c>
      <c r="G371" s="4" t="s">
        <v>87</v>
      </c>
      <c r="H371" s="4" t="s">
        <v>4</v>
      </c>
      <c r="I371" s="4" t="s">
        <v>232</v>
      </c>
      <c r="J371" s="95" t="s">
        <v>47</v>
      </c>
      <c r="K371" s="8">
        <v>16.7</v>
      </c>
    </row>
    <row r="372" spans="1:12" s="3" customFormat="1" ht="31.5" customHeight="1" x14ac:dyDescent="0.25">
      <c r="A372" s="144">
        <v>6</v>
      </c>
      <c r="B372" s="7" t="s">
        <v>466</v>
      </c>
      <c r="C372" s="94">
        <v>920</v>
      </c>
      <c r="D372" s="95"/>
      <c r="E372" s="95"/>
      <c r="F372" s="95"/>
      <c r="G372" s="94"/>
      <c r="H372" s="95"/>
      <c r="I372" s="95"/>
      <c r="J372" s="95"/>
      <c r="K372" s="8">
        <f>SUM(K373+K405)</f>
        <v>122106.50000000001</v>
      </c>
    </row>
    <row r="373" spans="1:12" s="3" customFormat="1" ht="18" customHeight="1" x14ac:dyDescent="0.25">
      <c r="A373" s="144"/>
      <c r="B373" s="7" t="s">
        <v>14</v>
      </c>
      <c r="C373" s="94">
        <v>920</v>
      </c>
      <c r="D373" s="95" t="s">
        <v>5</v>
      </c>
      <c r="E373" s="95"/>
      <c r="F373" s="95"/>
      <c r="G373" s="94"/>
      <c r="H373" s="95"/>
      <c r="I373" s="95"/>
      <c r="J373" s="95"/>
      <c r="K373" s="8">
        <f>SUM(K374)</f>
        <v>122019.20000000001</v>
      </c>
    </row>
    <row r="374" spans="1:12" s="3" customFormat="1" ht="31.5" customHeight="1" x14ac:dyDescent="0.25">
      <c r="A374" s="144"/>
      <c r="B374" s="7" t="s">
        <v>220</v>
      </c>
      <c r="C374" s="94">
        <v>920</v>
      </c>
      <c r="D374" s="95" t="s">
        <v>5</v>
      </c>
      <c r="E374" s="4" t="s">
        <v>21</v>
      </c>
      <c r="F374" s="95"/>
      <c r="G374" s="94"/>
      <c r="H374" s="95"/>
      <c r="I374" s="95"/>
      <c r="J374" s="95"/>
      <c r="K374" s="8">
        <f>SUM(K375)</f>
        <v>122019.20000000001</v>
      </c>
    </row>
    <row r="375" spans="1:12" s="3" customFormat="1" ht="31.5" customHeight="1" x14ac:dyDescent="0.25">
      <c r="A375" s="144"/>
      <c r="B375" s="34" t="s">
        <v>141</v>
      </c>
      <c r="C375" s="94">
        <v>920</v>
      </c>
      <c r="D375" s="95" t="s">
        <v>5</v>
      </c>
      <c r="E375" s="4" t="s">
        <v>21</v>
      </c>
      <c r="F375" s="95" t="s">
        <v>39</v>
      </c>
      <c r="G375" s="94"/>
      <c r="H375" s="95"/>
      <c r="I375" s="95"/>
      <c r="J375" s="95"/>
      <c r="K375" s="8">
        <f>SUM(K376+K393+K399)</f>
        <v>122019.20000000001</v>
      </c>
    </row>
    <row r="376" spans="1:12" s="3" customFormat="1" ht="31.5" customHeight="1" x14ac:dyDescent="0.25">
      <c r="A376" s="144"/>
      <c r="B376" s="34" t="s">
        <v>159</v>
      </c>
      <c r="C376" s="94">
        <v>920</v>
      </c>
      <c r="D376" s="95" t="s">
        <v>5</v>
      </c>
      <c r="E376" s="4" t="s">
        <v>21</v>
      </c>
      <c r="F376" s="95" t="s">
        <v>39</v>
      </c>
      <c r="G376" s="94">
        <v>1</v>
      </c>
      <c r="H376" s="95"/>
      <c r="I376" s="95"/>
      <c r="J376" s="95"/>
      <c r="K376" s="8">
        <f>SUM(K377+K386)</f>
        <v>79991.10000000002</v>
      </c>
    </row>
    <row r="377" spans="1:12" s="3" customFormat="1" ht="31.5" customHeight="1" x14ac:dyDescent="0.25">
      <c r="A377" s="144"/>
      <c r="B377" s="34" t="s">
        <v>122</v>
      </c>
      <c r="C377" s="94">
        <v>920</v>
      </c>
      <c r="D377" s="95" t="s">
        <v>5</v>
      </c>
      <c r="E377" s="4" t="s">
        <v>21</v>
      </c>
      <c r="F377" s="95" t="s">
        <v>39</v>
      </c>
      <c r="G377" s="94">
        <v>1</v>
      </c>
      <c r="H377" s="95" t="s">
        <v>2</v>
      </c>
      <c r="I377" s="95"/>
      <c r="J377" s="95"/>
      <c r="K377" s="8">
        <f>SUM(K378+K384+K382)</f>
        <v>70649.000000000015</v>
      </c>
    </row>
    <row r="378" spans="1:12" s="3" customFormat="1" ht="47.25" customHeight="1" x14ac:dyDescent="0.25">
      <c r="A378" s="144"/>
      <c r="B378" s="34" t="s">
        <v>64</v>
      </c>
      <c r="C378" s="94">
        <v>920</v>
      </c>
      <c r="D378" s="95" t="s">
        <v>5</v>
      </c>
      <c r="E378" s="4" t="s">
        <v>21</v>
      </c>
      <c r="F378" s="95" t="s">
        <v>39</v>
      </c>
      <c r="G378" s="94">
        <v>1</v>
      </c>
      <c r="H378" s="95" t="s">
        <v>2</v>
      </c>
      <c r="I378" s="95" t="s">
        <v>82</v>
      </c>
      <c r="J378" s="95"/>
      <c r="K378" s="8">
        <f t="shared" ref="K378" si="19">SUM(K379:K381)</f>
        <v>68533.700000000012</v>
      </c>
      <c r="L378" s="3">
        <f>K378+K395+K401</f>
        <v>110561.80000000002</v>
      </c>
    </row>
    <row r="379" spans="1:12" s="3" customFormat="1" ht="51" customHeight="1" x14ac:dyDescent="0.25">
      <c r="A379" s="144"/>
      <c r="B379" s="7" t="s">
        <v>119</v>
      </c>
      <c r="C379" s="94">
        <v>920</v>
      </c>
      <c r="D379" s="95" t="s">
        <v>5</v>
      </c>
      <c r="E379" s="4" t="s">
        <v>21</v>
      </c>
      <c r="F379" s="95" t="s">
        <v>39</v>
      </c>
      <c r="G379" s="94">
        <v>1</v>
      </c>
      <c r="H379" s="95" t="s">
        <v>2</v>
      </c>
      <c r="I379" s="95" t="s">
        <v>82</v>
      </c>
      <c r="J379" s="95" t="s">
        <v>46</v>
      </c>
      <c r="K379" s="8">
        <f>47285.2+14296.3</f>
        <v>61581.5</v>
      </c>
    </row>
    <row r="380" spans="1:12" s="3" customFormat="1" ht="31.5" customHeight="1" x14ac:dyDescent="0.25">
      <c r="A380" s="144"/>
      <c r="B380" s="7" t="s">
        <v>120</v>
      </c>
      <c r="C380" s="94">
        <v>920</v>
      </c>
      <c r="D380" s="95" t="s">
        <v>5</v>
      </c>
      <c r="E380" s="4" t="s">
        <v>21</v>
      </c>
      <c r="F380" s="95" t="s">
        <v>39</v>
      </c>
      <c r="G380" s="94">
        <v>1</v>
      </c>
      <c r="H380" s="95" t="s">
        <v>2</v>
      </c>
      <c r="I380" s="95" t="s">
        <v>82</v>
      </c>
      <c r="J380" s="95" t="s">
        <v>47</v>
      </c>
      <c r="K380" s="8">
        <f>6437.5+6.1</f>
        <v>6443.6</v>
      </c>
    </row>
    <row r="381" spans="1:12" s="3" customFormat="1" ht="18" customHeight="1" x14ac:dyDescent="0.25">
      <c r="A381" s="144"/>
      <c r="B381" s="7" t="s">
        <v>48</v>
      </c>
      <c r="C381" s="94">
        <v>920</v>
      </c>
      <c r="D381" s="95" t="s">
        <v>5</v>
      </c>
      <c r="E381" s="4" t="s">
        <v>21</v>
      </c>
      <c r="F381" s="95" t="s">
        <v>39</v>
      </c>
      <c r="G381" s="94">
        <v>1</v>
      </c>
      <c r="H381" s="95" t="s">
        <v>2</v>
      </c>
      <c r="I381" s="95" t="s">
        <v>82</v>
      </c>
      <c r="J381" s="95" t="s">
        <v>49</v>
      </c>
      <c r="K381" s="8">
        <f>302.1+120.9+85.6</f>
        <v>508.6</v>
      </c>
    </row>
    <row r="382" spans="1:12" s="3" customFormat="1" ht="18" customHeight="1" x14ac:dyDescent="0.25">
      <c r="A382" s="144"/>
      <c r="B382" s="7" t="s">
        <v>499</v>
      </c>
      <c r="C382" s="94">
        <v>920</v>
      </c>
      <c r="D382" s="95" t="s">
        <v>5</v>
      </c>
      <c r="E382" s="4" t="s">
        <v>21</v>
      </c>
      <c r="F382" s="95" t="s">
        <v>39</v>
      </c>
      <c r="G382" s="94">
        <v>1</v>
      </c>
      <c r="H382" s="95" t="s">
        <v>2</v>
      </c>
      <c r="I382" s="95" t="s">
        <v>156</v>
      </c>
      <c r="J382" s="95"/>
      <c r="K382" s="8">
        <f>SUM(K383)</f>
        <v>1115.3</v>
      </c>
    </row>
    <row r="383" spans="1:12" s="3" customFormat="1" ht="31.5" customHeight="1" x14ac:dyDescent="0.25">
      <c r="A383" s="144"/>
      <c r="B383" s="7" t="s">
        <v>120</v>
      </c>
      <c r="C383" s="94">
        <v>920</v>
      </c>
      <c r="D383" s="95" t="s">
        <v>5</v>
      </c>
      <c r="E383" s="4" t="s">
        <v>21</v>
      </c>
      <c r="F383" s="95" t="s">
        <v>39</v>
      </c>
      <c r="G383" s="94">
        <v>1</v>
      </c>
      <c r="H383" s="95" t="s">
        <v>2</v>
      </c>
      <c r="I383" s="95" t="s">
        <v>156</v>
      </c>
      <c r="J383" s="95" t="s">
        <v>47</v>
      </c>
      <c r="K383" s="8">
        <f>1000+115.3</f>
        <v>1115.3</v>
      </c>
      <c r="L383" s="30" t="s">
        <v>692</v>
      </c>
    </row>
    <row r="384" spans="1:12" s="3" customFormat="1" ht="47.25" customHeight="1" x14ac:dyDescent="0.25">
      <c r="A384" s="144"/>
      <c r="B384" s="7" t="s">
        <v>500</v>
      </c>
      <c r="C384" s="94">
        <v>920</v>
      </c>
      <c r="D384" s="95" t="s">
        <v>5</v>
      </c>
      <c r="E384" s="4" t="s">
        <v>21</v>
      </c>
      <c r="F384" s="4" t="s">
        <v>39</v>
      </c>
      <c r="G384" s="4" t="s">
        <v>87</v>
      </c>
      <c r="H384" s="4" t="s">
        <v>2</v>
      </c>
      <c r="I384" s="4" t="s">
        <v>133</v>
      </c>
      <c r="J384" s="95"/>
      <c r="K384" s="8">
        <f>SUM(K385:K385)</f>
        <v>1000</v>
      </c>
    </row>
    <row r="385" spans="1:11" s="3" customFormat="1" ht="31.5" customHeight="1" x14ac:dyDescent="0.25">
      <c r="A385" s="144"/>
      <c r="B385" s="7" t="s">
        <v>120</v>
      </c>
      <c r="C385" s="94">
        <v>920</v>
      </c>
      <c r="D385" s="95" t="s">
        <v>5</v>
      </c>
      <c r="E385" s="4" t="s">
        <v>21</v>
      </c>
      <c r="F385" s="4" t="s">
        <v>39</v>
      </c>
      <c r="G385" s="4" t="s">
        <v>87</v>
      </c>
      <c r="H385" s="4" t="s">
        <v>2</v>
      </c>
      <c r="I385" s="4" t="s">
        <v>133</v>
      </c>
      <c r="J385" s="95" t="s">
        <v>47</v>
      </c>
      <c r="K385" s="8">
        <v>1000</v>
      </c>
    </row>
    <row r="386" spans="1:11" s="3" customFormat="1" ht="47.25" customHeight="1" x14ac:dyDescent="0.25">
      <c r="A386" s="144"/>
      <c r="B386" s="7" t="s">
        <v>370</v>
      </c>
      <c r="C386" s="94">
        <v>920</v>
      </c>
      <c r="D386" s="95" t="s">
        <v>5</v>
      </c>
      <c r="E386" s="4" t="s">
        <v>21</v>
      </c>
      <c r="F386" s="95" t="s">
        <v>39</v>
      </c>
      <c r="G386" s="94">
        <v>1</v>
      </c>
      <c r="H386" s="95" t="s">
        <v>4</v>
      </c>
      <c r="I386" s="95"/>
      <c r="J386" s="95"/>
      <c r="K386" s="8">
        <f>SUM(K387+K391)</f>
        <v>9342.1</v>
      </c>
    </row>
    <row r="387" spans="1:11" s="3" customFormat="1" ht="18" customHeight="1" x14ac:dyDescent="0.25">
      <c r="A387" s="144"/>
      <c r="B387" s="7" t="s">
        <v>45</v>
      </c>
      <c r="C387" s="94">
        <v>920</v>
      </c>
      <c r="D387" s="95" t="s">
        <v>5</v>
      </c>
      <c r="E387" s="4" t="s">
        <v>21</v>
      </c>
      <c r="F387" s="95" t="s">
        <v>39</v>
      </c>
      <c r="G387" s="94">
        <v>1</v>
      </c>
      <c r="H387" s="95" t="s">
        <v>4</v>
      </c>
      <c r="I387" s="95" t="s">
        <v>75</v>
      </c>
      <c r="J387" s="95"/>
      <c r="K387" s="8">
        <f>SUM(K388:K390)</f>
        <v>9313.9</v>
      </c>
    </row>
    <row r="388" spans="1:11" s="3" customFormat="1" ht="49.5" customHeight="1" x14ac:dyDescent="0.25">
      <c r="A388" s="144"/>
      <c r="B388" s="7" t="s">
        <v>119</v>
      </c>
      <c r="C388" s="94">
        <v>920</v>
      </c>
      <c r="D388" s="95" t="s">
        <v>5</v>
      </c>
      <c r="E388" s="4" t="s">
        <v>21</v>
      </c>
      <c r="F388" s="95" t="s">
        <v>39</v>
      </c>
      <c r="G388" s="94">
        <v>1</v>
      </c>
      <c r="H388" s="95" t="s">
        <v>4</v>
      </c>
      <c r="I388" s="95" t="s">
        <v>75</v>
      </c>
      <c r="J388" s="95" t="s">
        <v>46</v>
      </c>
      <c r="K388" s="8">
        <v>8710.9</v>
      </c>
    </row>
    <row r="389" spans="1:11" s="3" customFormat="1" ht="31.5" customHeight="1" x14ac:dyDescent="0.25">
      <c r="A389" s="144"/>
      <c r="B389" s="7" t="s">
        <v>120</v>
      </c>
      <c r="C389" s="94">
        <v>920</v>
      </c>
      <c r="D389" s="95" t="s">
        <v>5</v>
      </c>
      <c r="E389" s="4" t="s">
        <v>21</v>
      </c>
      <c r="F389" s="95" t="s">
        <v>39</v>
      </c>
      <c r="G389" s="94">
        <v>1</v>
      </c>
      <c r="H389" s="95" t="s">
        <v>4</v>
      </c>
      <c r="I389" s="95" t="s">
        <v>75</v>
      </c>
      <c r="J389" s="95" t="s">
        <v>47</v>
      </c>
      <c r="K389" s="8">
        <v>601</v>
      </c>
    </row>
    <row r="390" spans="1:11" s="3" customFormat="1" ht="18" customHeight="1" x14ac:dyDescent="0.25">
      <c r="A390" s="144"/>
      <c r="B390" s="7" t="s">
        <v>48</v>
      </c>
      <c r="C390" s="94">
        <v>920</v>
      </c>
      <c r="D390" s="95" t="s">
        <v>5</v>
      </c>
      <c r="E390" s="4" t="s">
        <v>21</v>
      </c>
      <c r="F390" s="95" t="s">
        <v>39</v>
      </c>
      <c r="G390" s="94">
        <v>1</v>
      </c>
      <c r="H390" s="95" t="s">
        <v>4</v>
      </c>
      <c r="I390" s="95" t="s">
        <v>75</v>
      </c>
      <c r="J390" s="95" t="s">
        <v>49</v>
      </c>
      <c r="K390" s="8">
        <v>2</v>
      </c>
    </row>
    <row r="391" spans="1:11" s="3" customFormat="1" ht="18" customHeight="1" x14ac:dyDescent="0.25">
      <c r="A391" s="144"/>
      <c r="B391" s="7" t="s">
        <v>230</v>
      </c>
      <c r="C391" s="94">
        <v>920</v>
      </c>
      <c r="D391" s="4" t="s">
        <v>5</v>
      </c>
      <c r="E391" s="4" t="s">
        <v>21</v>
      </c>
      <c r="F391" s="4" t="s">
        <v>39</v>
      </c>
      <c r="G391" s="100">
        <v>1</v>
      </c>
      <c r="H391" s="4" t="s">
        <v>4</v>
      </c>
      <c r="I391" s="4" t="s">
        <v>229</v>
      </c>
      <c r="J391" s="4"/>
      <c r="K391" s="8">
        <f>K392</f>
        <v>28.2</v>
      </c>
    </row>
    <row r="392" spans="1:11" s="3" customFormat="1" ht="31.5" customHeight="1" x14ac:dyDescent="0.25">
      <c r="A392" s="144"/>
      <c r="B392" s="7" t="s">
        <v>120</v>
      </c>
      <c r="C392" s="94">
        <v>920</v>
      </c>
      <c r="D392" s="4" t="s">
        <v>5</v>
      </c>
      <c r="E392" s="4" t="s">
        <v>21</v>
      </c>
      <c r="F392" s="4" t="s">
        <v>39</v>
      </c>
      <c r="G392" s="100">
        <v>1</v>
      </c>
      <c r="H392" s="4" t="s">
        <v>4</v>
      </c>
      <c r="I392" s="4" t="s">
        <v>229</v>
      </c>
      <c r="J392" s="4" t="s">
        <v>47</v>
      </c>
      <c r="K392" s="8">
        <v>28.2</v>
      </c>
    </row>
    <row r="393" spans="1:11" s="3" customFormat="1" ht="18" customHeight="1" x14ac:dyDescent="0.25">
      <c r="A393" s="144"/>
      <c r="B393" s="34" t="s">
        <v>160</v>
      </c>
      <c r="C393" s="94">
        <v>920</v>
      </c>
      <c r="D393" s="95" t="s">
        <v>5</v>
      </c>
      <c r="E393" s="4" t="s">
        <v>21</v>
      </c>
      <c r="F393" s="95" t="s">
        <v>39</v>
      </c>
      <c r="G393" s="94">
        <v>2</v>
      </c>
      <c r="H393" s="95"/>
      <c r="I393" s="95"/>
      <c r="J393" s="95"/>
      <c r="K393" s="8">
        <f>SUM(K394)</f>
        <v>12129.2</v>
      </c>
    </row>
    <row r="394" spans="1:11" s="3" customFormat="1" ht="48.75" customHeight="1" x14ac:dyDescent="0.25">
      <c r="A394" s="144"/>
      <c r="B394" s="34" t="s">
        <v>469</v>
      </c>
      <c r="C394" s="94">
        <v>920</v>
      </c>
      <c r="D394" s="95" t="s">
        <v>5</v>
      </c>
      <c r="E394" s="4" t="s">
        <v>21</v>
      </c>
      <c r="F394" s="95" t="s">
        <v>39</v>
      </c>
      <c r="G394" s="94">
        <v>2</v>
      </c>
      <c r="H394" s="95" t="s">
        <v>2</v>
      </c>
      <c r="I394" s="95"/>
      <c r="J394" s="95"/>
      <c r="K394" s="8">
        <f>SUM(K395)</f>
        <v>12129.2</v>
      </c>
    </row>
    <row r="395" spans="1:11" s="3" customFormat="1" ht="47.25" customHeight="1" x14ac:dyDescent="0.25">
      <c r="A395" s="144"/>
      <c r="B395" s="7" t="s">
        <v>64</v>
      </c>
      <c r="C395" s="94">
        <v>920</v>
      </c>
      <c r="D395" s="95" t="s">
        <v>5</v>
      </c>
      <c r="E395" s="4" t="s">
        <v>21</v>
      </c>
      <c r="F395" s="95" t="s">
        <v>39</v>
      </c>
      <c r="G395" s="94">
        <v>2</v>
      </c>
      <c r="H395" s="95" t="s">
        <v>2</v>
      </c>
      <c r="I395" s="95" t="s">
        <v>82</v>
      </c>
      <c r="J395" s="95"/>
      <c r="K395" s="8">
        <f>SUM(K396:K398)</f>
        <v>12129.2</v>
      </c>
    </row>
    <row r="396" spans="1:11" s="3" customFormat="1" ht="49.5" customHeight="1" x14ac:dyDescent="0.25">
      <c r="A396" s="144"/>
      <c r="B396" s="7" t="s">
        <v>119</v>
      </c>
      <c r="C396" s="94">
        <v>920</v>
      </c>
      <c r="D396" s="95" t="s">
        <v>5</v>
      </c>
      <c r="E396" s="4" t="s">
        <v>21</v>
      </c>
      <c r="F396" s="95" t="s">
        <v>39</v>
      </c>
      <c r="G396" s="94">
        <v>2</v>
      </c>
      <c r="H396" s="95" t="s">
        <v>2</v>
      </c>
      <c r="I396" s="95" t="s">
        <v>82</v>
      </c>
      <c r="J396" s="95" t="s">
        <v>46</v>
      </c>
      <c r="K396" s="8">
        <v>11223.6</v>
      </c>
    </row>
    <row r="397" spans="1:11" s="3" customFormat="1" ht="31.5" customHeight="1" x14ac:dyDescent="0.25">
      <c r="A397" s="144"/>
      <c r="B397" s="7" t="s">
        <v>120</v>
      </c>
      <c r="C397" s="94">
        <v>920</v>
      </c>
      <c r="D397" s="95" t="s">
        <v>5</v>
      </c>
      <c r="E397" s="4" t="s">
        <v>21</v>
      </c>
      <c r="F397" s="95" t="s">
        <v>39</v>
      </c>
      <c r="G397" s="94">
        <v>2</v>
      </c>
      <c r="H397" s="95" t="s">
        <v>2</v>
      </c>
      <c r="I397" s="95" t="s">
        <v>82</v>
      </c>
      <c r="J397" s="95" t="s">
        <v>47</v>
      </c>
      <c r="K397" s="8">
        <v>609.5</v>
      </c>
    </row>
    <row r="398" spans="1:11" s="3" customFormat="1" ht="18" customHeight="1" x14ac:dyDescent="0.25">
      <c r="A398" s="144"/>
      <c r="B398" s="7" t="s">
        <v>48</v>
      </c>
      <c r="C398" s="94">
        <v>920</v>
      </c>
      <c r="D398" s="95" t="s">
        <v>5</v>
      </c>
      <c r="E398" s="4" t="s">
        <v>21</v>
      </c>
      <c r="F398" s="95" t="s">
        <v>39</v>
      </c>
      <c r="G398" s="94">
        <v>2</v>
      </c>
      <c r="H398" s="95" t="s">
        <v>2</v>
      </c>
      <c r="I398" s="95" t="s">
        <v>82</v>
      </c>
      <c r="J398" s="95" t="s">
        <v>49</v>
      </c>
      <c r="K398" s="8">
        <v>296.10000000000002</v>
      </c>
    </row>
    <row r="399" spans="1:11" s="3" customFormat="1" ht="18" customHeight="1" x14ac:dyDescent="0.25">
      <c r="A399" s="144"/>
      <c r="B399" s="34" t="s">
        <v>161</v>
      </c>
      <c r="C399" s="94">
        <v>920</v>
      </c>
      <c r="D399" s="95" t="s">
        <v>5</v>
      </c>
      <c r="E399" s="4" t="s">
        <v>21</v>
      </c>
      <c r="F399" s="95" t="s">
        <v>39</v>
      </c>
      <c r="G399" s="94">
        <v>3</v>
      </c>
      <c r="H399" s="95"/>
      <c r="I399" s="95"/>
      <c r="J399" s="95"/>
      <c r="K399" s="8">
        <f t="shared" ref="K399" si="20">SUM(K400)</f>
        <v>29898.9</v>
      </c>
    </row>
    <row r="400" spans="1:11" s="3" customFormat="1" ht="78.75" customHeight="1" x14ac:dyDescent="0.25">
      <c r="A400" s="144"/>
      <c r="B400" s="52" t="s">
        <v>102</v>
      </c>
      <c r="C400" s="94">
        <v>920</v>
      </c>
      <c r="D400" s="95" t="s">
        <v>5</v>
      </c>
      <c r="E400" s="4" t="s">
        <v>21</v>
      </c>
      <c r="F400" s="95" t="s">
        <v>39</v>
      </c>
      <c r="G400" s="94">
        <v>3</v>
      </c>
      <c r="H400" s="95" t="s">
        <v>2</v>
      </c>
      <c r="I400" s="95"/>
      <c r="J400" s="95"/>
      <c r="K400" s="8">
        <f>SUM(K401)</f>
        <v>29898.9</v>
      </c>
    </row>
    <row r="401" spans="1:11" s="3" customFormat="1" ht="47.25" customHeight="1" x14ac:dyDescent="0.25">
      <c r="A401" s="144"/>
      <c r="B401" s="7" t="s">
        <v>64</v>
      </c>
      <c r="C401" s="94">
        <v>920</v>
      </c>
      <c r="D401" s="95" t="s">
        <v>5</v>
      </c>
      <c r="E401" s="4" t="s">
        <v>21</v>
      </c>
      <c r="F401" s="95" t="s">
        <v>39</v>
      </c>
      <c r="G401" s="94">
        <v>3</v>
      </c>
      <c r="H401" s="95" t="s">
        <v>2</v>
      </c>
      <c r="I401" s="95" t="s">
        <v>82</v>
      </c>
      <c r="J401" s="95"/>
      <c r="K401" s="8">
        <f>SUM(K402:K404)</f>
        <v>29898.9</v>
      </c>
    </row>
    <row r="402" spans="1:11" s="3" customFormat="1" ht="49.5" customHeight="1" x14ac:dyDescent="0.25">
      <c r="A402" s="144"/>
      <c r="B402" s="7" t="s">
        <v>119</v>
      </c>
      <c r="C402" s="94">
        <v>920</v>
      </c>
      <c r="D402" s="95" t="s">
        <v>5</v>
      </c>
      <c r="E402" s="4" t="s">
        <v>21</v>
      </c>
      <c r="F402" s="95" t="s">
        <v>39</v>
      </c>
      <c r="G402" s="94">
        <v>3</v>
      </c>
      <c r="H402" s="95" t="s">
        <v>2</v>
      </c>
      <c r="I402" s="95" t="s">
        <v>82</v>
      </c>
      <c r="J402" s="95" t="s">
        <v>46</v>
      </c>
      <c r="K402" s="8">
        <v>27742.400000000001</v>
      </c>
    </row>
    <row r="403" spans="1:11" s="3" customFormat="1" ht="31.5" customHeight="1" x14ac:dyDescent="0.25">
      <c r="A403" s="144"/>
      <c r="B403" s="7" t="s">
        <v>120</v>
      </c>
      <c r="C403" s="94">
        <v>920</v>
      </c>
      <c r="D403" s="95" t="s">
        <v>5</v>
      </c>
      <c r="E403" s="4" t="s">
        <v>21</v>
      </c>
      <c r="F403" s="95" t="s">
        <v>39</v>
      </c>
      <c r="G403" s="94">
        <v>3</v>
      </c>
      <c r="H403" s="95" t="s">
        <v>2</v>
      </c>
      <c r="I403" s="95" t="s">
        <v>82</v>
      </c>
      <c r="J403" s="95" t="s">
        <v>47</v>
      </c>
      <c r="K403" s="8">
        <v>2121.1</v>
      </c>
    </row>
    <row r="404" spans="1:11" s="3" customFormat="1" ht="18" customHeight="1" x14ac:dyDescent="0.25">
      <c r="A404" s="144"/>
      <c r="B404" s="7" t="s">
        <v>48</v>
      </c>
      <c r="C404" s="94">
        <v>920</v>
      </c>
      <c r="D404" s="95" t="s">
        <v>5</v>
      </c>
      <c r="E404" s="4" t="s">
        <v>21</v>
      </c>
      <c r="F404" s="95" t="s">
        <v>39</v>
      </c>
      <c r="G404" s="94">
        <v>3</v>
      </c>
      <c r="H404" s="95" t="s">
        <v>2</v>
      </c>
      <c r="I404" s="95" t="s">
        <v>82</v>
      </c>
      <c r="J404" s="95" t="s">
        <v>49</v>
      </c>
      <c r="K404" s="8">
        <v>35.4</v>
      </c>
    </row>
    <row r="405" spans="1:11" s="3" customFormat="1" ht="18" customHeight="1" x14ac:dyDescent="0.25">
      <c r="A405" s="144"/>
      <c r="B405" s="7" t="s">
        <v>18</v>
      </c>
      <c r="C405" s="94">
        <v>920</v>
      </c>
      <c r="D405" s="4" t="s">
        <v>8</v>
      </c>
      <c r="E405" s="4"/>
      <c r="F405" s="4"/>
      <c r="G405" s="4"/>
      <c r="H405" s="4"/>
      <c r="I405" s="4"/>
      <c r="J405" s="4"/>
      <c r="K405" s="8">
        <f t="shared" ref="K405:K410" si="21">SUM(K406)</f>
        <v>87.3</v>
      </c>
    </row>
    <row r="406" spans="1:11" s="3" customFormat="1" ht="19.5" customHeight="1" x14ac:dyDescent="0.25">
      <c r="A406" s="144"/>
      <c r="B406" s="7" t="s">
        <v>231</v>
      </c>
      <c r="C406" s="94">
        <v>920</v>
      </c>
      <c r="D406" s="4" t="s">
        <v>8</v>
      </c>
      <c r="E406" s="4" t="s">
        <v>7</v>
      </c>
      <c r="F406" s="4"/>
      <c r="G406" s="4"/>
      <c r="H406" s="4"/>
      <c r="I406" s="4"/>
      <c r="J406" s="95"/>
      <c r="K406" s="8">
        <f t="shared" si="21"/>
        <v>87.3</v>
      </c>
    </row>
    <row r="407" spans="1:11" s="3" customFormat="1" ht="31.5" customHeight="1" x14ac:dyDescent="0.25">
      <c r="A407" s="144"/>
      <c r="B407" s="7" t="s">
        <v>141</v>
      </c>
      <c r="C407" s="94">
        <v>920</v>
      </c>
      <c r="D407" s="4" t="s">
        <v>8</v>
      </c>
      <c r="E407" s="4" t="s">
        <v>7</v>
      </c>
      <c r="F407" s="4" t="s">
        <v>39</v>
      </c>
      <c r="G407" s="4"/>
      <c r="H407" s="4"/>
      <c r="I407" s="4"/>
      <c r="J407" s="95"/>
      <c r="K407" s="8">
        <f t="shared" si="21"/>
        <v>87.3</v>
      </c>
    </row>
    <row r="408" spans="1:11" s="3" customFormat="1" ht="31.5" customHeight="1" x14ac:dyDescent="0.25">
      <c r="A408" s="144"/>
      <c r="B408" s="34" t="s">
        <v>159</v>
      </c>
      <c r="C408" s="94">
        <v>920</v>
      </c>
      <c r="D408" s="4" t="s">
        <v>8</v>
      </c>
      <c r="E408" s="4" t="s">
        <v>7</v>
      </c>
      <c r="F408" s="4" t="s">
        <v>39</v>
      </c>
      <c r="G408" s="4" t="s">
        <v>87</v>
      </c>
      <c r="H408" s="4"/>
      <c r="I408" s="4"/>
      <c r="J408" s="95"/>
      <c r="K408" s="8">
        <f t="shared" si="21"/>
        <v>87.3</v>
      </c>
    </row>
    <row r="409" spans="1:11" s="3" customFormat="1" ht="47.25" customHeight="1" x14ac:dyDescent="0.25">
      <c r="A409" s="144"/>
      <c r="B409" s="7" t="s">
        <v>370</v>
      </c>
      <c r="C409" s="94">
        <v>920</v>
      </c>
      <c r="D409" s="4" t="s">
        <v>8</v>
      </c>
      <c r="E409" s="4" t="s">
        <v>7</v>
      </c>
      <c r="F409" s="4" t="s">
        <v>39</v>
      </c>
      <c r="G409" s="4" t="s">
        <v>87</v>
      </c>
      <c r="H409" s="4" t="s">
        <v>4</v>
      </c>
      <c r="I409" s="4"/>
      <c r="J409" s="95"/>
      <c r="K409" s="8">
        <f t="shared" si="21"/>
        <v>87.3</v>
      </c>
    </row>
    <row r="410" spans="1:11" s="3" customFormat="1" ht="18" customHeight="1" x14ac:dyDescent="0.25">
      <c r="A410" s="144"/>
      <c r="B410" s="7" t="s">
        <v>233</v>
      </c>
      <c r="C410" s="94">
        <v>920</v>
      </c>
      <c r="D410" s="4" t="s">
        <v>8</v>
      </c>
      <c r="E410" s="4" t="s">
        <v>7</v>
      </c>
      <c r="F410" s="4" t="s">
        <v>39</v>
      </c>
      <c r="G410" s="4" t="s">
        <v>87</v>
      </c>
      <c r="H410" s="4" t="s">
        <v>4</v>
      </c>
      <c r="I410" s="4" t="s">
        <v>232</v>
      </c>
      <c r="J410" s="95"/>
      <c r="K410" s="8">
        <f t="shared" si="21"/>
        <v>87.3</v>
      </c>
    </row>
    <row r="411" spans="1:11" s="3" customFormat="1" ht="31.5" customHeight="1" x14ac:dyDescent="0.25">
      <c r="A411" s="144"/>
      <c r="B411" s="7" t="s">
        <v>120</v>
      </c>
      <c r="C411" s="94">
        <v>920</v>
      </c>
      <c r="D411" s="4" t="s">
        <v>8</v>
      </c>
      <c r="E411" s="4" t="s">
        <v>7</v>
      </c>
      <c r="F411" s="4" t="s">
        <v>39</v>
      </c>
      <c r="G411" s="4" t="s">
        <v>87</v>
      </c>
      <c r="H411" s="4" t="s">
        <v>4</v>
      </c>
      <c r="I411" s="4" t="s">
        <v>232</v>
      </c>
      <c r="J411" s="95" t="s">
        <v>47</v>
      </c>
      <c r="K411" s="8">
        <v>87.3</v>
      </c>
    </row>
    <row r="412" spans="1:11" s="3" customFormat="1" ht="31.5" customHeight="1" x14ac:dyDescent="0.25">
      <c r="A412" s="138">
        <v>7</v>
      </c>
      <c r="B412" s="7" t="s">
        <v>371</v>
      </c>
      <c r="C412" s="94">
        <v>921</v>
      </c>
      <c r="D412" s="95"/>
      <c r="E412" s="95"/>
      <c r="F412" s="95"/>
      <c r="G412" s="94"/>
      <c r="H412" s="95"/>
      <c r="I412" s="95"/>
      <c r="J412" s="95"/>
      <c r="K412" s="8">
        <f>SUM(K413+K441+K434)</f>
        <v>162899.5</v>
      </c>
    </row>
    <row r="413" spans="1:11" s="3" customFormat="1" ht="18" customHeight="1" x14ac:dyDescent="0.25">
      <c r="A413" s="139"/>
      <c r="B413" s="7" t="s">
        <v>1</v>
      </c>
      <c r="C413" s="94">
        <v>921</v>
      </c>
      <c r="D413" s="95" t="s">
        <v>2</v>
      </c>
      <c r="E413" s="95"/>
      <c r="F413" s="95"/>
      <c r="G413" s="94"/>
      <c r="H413" s="95"/>
      <c r="I413" s="95"/>
      <c r="J413" s="95"/>
      <c r="K413" s="8">
        <f t="shared" ref="K413" si="22">SUM(K414)</f>
        <v>68444.7</v>
      </c>
    </row>
    <row r="414" spans="1:11" s="3" customFormat="1" ht="18" customHeight="1" x14ac:dyDescent="0.25">
      <c r="A414" s="139"/>
      <c r="B414" s="7" t="s">
        <v>9</v>
      </c>
      <c r="C414" s="94">
        <v>921</v>
      </c>
      <c r="D414" s="95" t="s">
        <v>2</v>
      </c>
      <c r="E414" s="95" t="s">
        <v>39</v>
      </c>
      <c r="F414" s="95"/>
      <c r="G414" s="94"/>
      <c r="H414" s="95"/>
      <c r="I414" s="95"/>
      <c r="J414" s="95"/>
      <c r="K414" s="8">
        <f>SUM(K415)</f>
        <v>68444.7</v>
      </c>
    </row>
    <row r="415" spans="1:11" s="3" customFormat="1" ht="16.5" customHeight="1" x14ac:dyDescent="0.25">
      <c r="A415" s="139"/>
      <c r="B415" s="34" t="s">
        <v>162</v>
      </c>
      <c r="C415" s="94">
        <v>921</v>
      </c>
      <c r="D415" s="95" t="s">
        <v>2</v>
      </c>
      <c r="E415" s="95" t="s">
        <v>39</v>
      </c>
      <c r="F415" s="95" t="s">
        <v>89</v>
      </c>
      <c r="G415" s="94"/>
      <c r="H415" s="95"/>
      <c r="I415" s="95"/>
      <c r="J415" s="95"/>
      <c r="K415" s="8">
        <f>K416</f>
        <v>68444.7</v>
      </c>
    </row>
    <row r="416" spans="1:11" s="3" customFormat="1" ht="47.25" customHeight="1" x14ac:dyDescent="0.25">
      <c r="A416" s="139"/>
      <c r="B416" s="34" t="s">
        <v>516</v>
      </c>
      <c r="C416" s="94">
        <v>921</v>
      </c>
      <c r="D416" s="95" t="s">
        <v>2</v>
      </c>
      <c r="E416" s="95" t="s">
        <v>39</v>
      </c>
      <c r="F416" s="95" t="s">
        <v>89</v>
      </c>
      <c r="G416" s="94">
        <v>1</v>
      </c>
      <c r="H416" s="95"/>
      <c r="I416" s="95"/>
      <c r="J416" s="95"/>
      <c r="K416" s="8">
        <f>SUM(K417+K420+K426+K431)</f>
        <v>68444.7</v>
      </c>
    </row>
    <row r="417" spans="1:11" s="3" customFormat="1" ht="18" customHeight="1" x14ac:dyDescent="0.25">
      <c r="A417" s="139"/>
      <c r="B417" s="34" t="s">
        <v>464</v>
      </c>
      <c r="C417" s="94">
        <v>921</v>
      </c>
      <c r="D417" s="95" t="s">
        <v>2</v>
      </c>
      <c r="E417" s="95" t="s">
        <v>39</v>
      </c>
      <c r="F417" s="95" t="s">
        <v>89</v>
      </c>
      <c r="G417" s="94">
        <v>1</v>
      </c>
      <c r="H417" s="95" t="s">
        <v>2</v>
      </c>
      <c r="I417" s="95"/>
      <c r="J417" s="95"/>
      <c r="K417" s="8">
        <f>SUM(K418)</f>
        <v>43881.7</v>
      </c>
    </row>
    <row r="418" spans="1:11" s="3" customFormat="1" ht="47.25" customHeight="1" x14ac:dyDescent="0.25">
      <c r="A418" s="139"/>
      <c r="B418" s="34" t="s">
        <v>64</v>
      </c>
      <c r="C418" s="94">
        <v>921</v>
      </c>
      <c r="D418" s="95" t="s">
        <v>2</v>
      </c>
      <c r="E418" s="95" t="s">
        <v>39</v>
      </c>
      <c r="F418" s="95" t="s">
        <v>89</v>
      </c>
      <c r="G418" s="94">
        <v>1</v>
      </c>
      <c r="H418" s="95" t="s">
        <v>2</v>
      </c>
      <c r="I418" s="95" t="s">
        <v>82</v>
      </c>
      <c r="J418" s="95"/>
      <c r="K418" s="8">
        <f>SUM(K419:K419)</f>
        <v>43881.7</v>
      </c>
    </row>
    <row r="419" spans="1:11" s="3" customFormat="1" ht="31.5" customHeight="1" x14ac:dyDescent="0.25">
      <c r="A419" s="139"/>
      <c r="B419" s="37" t="s">
        <v>118</v>
      </c>
      <c r="C419" s="94">
        <v>921</v>
      </c>
      <c r="D419" s="95" t="s">
        <v>2</v>
      </c>
      <c r="E419" s="95" t="s">
        <v>39</v>
      </c>
      <c r="F419" s="95" t="s">
        <v>89</v>
      </c>
      <c r="G419" s="94">
        <v>1</v>
      </c>
      <c r="H419" s="95" t="s">
        <v>2</v>
      </c>
      <c r="I419" s="95" t="s">
        <v>82</v>
      </c>
      <c r="J419" s="95" t="s">
        <v>57</v>
      </c>
      <c r="K419" s="8">
        <v>43881.7</v>
      </c>
    </row>
    <row r="420" spans="1:11" s="3" customFormat="1" ht="47.25" customHeight="1" x14ac:dyDescent="0.25">
      <c r="A420" s="139"/>
      <c r="B420" s="34" t="s">
        <v>372</v>
      </c>
      <c r="C420" s="94">
        <v>921</v>
      </c>
      <c r="D420" s="95" t="s">
        <v>2</v>
      </c>
      <c r="E420" s="95" t="s">
        <v>39</v>
      </c>
      <c r="F420" s="95" t="s">
        <v>89</v>
      </c>
      <c r="G420" s="94">
        <v>1</v>
      </c>
      <c r="H420" s="95" t="s">
        <v>4</v>
      </c>
      <c r="I420" s="95"/>
      <c r="J420" s="95"/>
      <c r="K420" s="8">
        <f>SUM(K421+K424)</f>
        <v>20387.400000000001</v>
      </c>
    </row>
    <row r="421" spans="1:11" s="3" customFormat="1" ht="18" customHeight="1" x14ac:dyDescent="0.25">
      <c r="A421" s="139"/>
      <c r="B421" s="7" t="s">
        <v>45</v>
      </c>
      <c r="C421" s="94">
        <v>921</v>
      </c>
      <c r="D421" s="95" t="s">
        <v>2</v>
      </c>
      <c r="E421" s="95" t="s">
        <v>39</v>
      </c>
      <c r="F421" s="95" t="s">
        <v>89</v>
      </c>
      <c r="G421" s="94">
        <v>1</v>
      </c>
      <c r="H421" s="95" t="s">
        <v>4</v>
      </c>
      <c r="I421" s="95" t="s">
        <v>75</v>
      </c>
      <c r="J421" s="95"/>
      <c r="K421" s="8">
        <f>SUM(K422:K423)</f>
        <v>20317.400000000001</v>
      </c>
    </row>
    <row r="422" spans="1:11" s="3" customFormat="1" ht="50.25" customHeight="1" x14ac:dyDescent="0.25">
      <c r="A422" s="139"/>
      <c r="B422" s="7" t="s">
        <v>119</v>
      </c>
      <c r="C422" s="94">
        <v>921</v>
      </c>
      <c r="D422" s="95" t="s">
        <v>2</v>
      </c>
      <c r="E422" s="95" t="s">
        <v>39</v>
      </c>
      <c r="F422" s="95" t="s">
        <v>89</v>
      </c>
      <c r="G422" s="94">
        <v>1</v>
      </c>
      <c r="H422" s="95" t="s">
        <v>4</v>
      </c>
      <c r="I422" s="95" t="s">
        <v>75</v>
      </c>
      <c r="J422" s="95" t="s">
        <v>46</v>
      </c>
      <c r="K422" s="8">
        <v>19651</v>
      </c>
    </row>
    <row r="423" spans="1:11" s="3" customFormat="1" ht="31.5" customHeight="1" x14ac:dyDescent="0.25">
      <c r="A423" s="139"/>
      <c r="B423" s="7" t="s">
        <v>120</v>
      </c>
      <c r="C423" s="94">
        <v>921</v>
      </c>
      <c r="D423" s="95" t="s">
        <v>2</v>
      </c>
      <c r="E423" s="95" t="s">
        <v>39</v>
      </c>
      <c r="F423" s="95" t="s">
        <v>89</v>
      </c>
      <c r="G423" s="94">
        <v>1</v>
      </c>
      <c r="H423" s="95" t="s">
        <v>4</v>
      </c>
      <c r="I423" s="95" t="s">
        <v>75</v>
      </c>
      <c r="J423" s="95" t="s">
        <v>47</v>
      </c>
      <c r="K423" s="8">
        <f>156.4+510</f>
        <v>666.4</v>
      </c>
    </row>
    <row r="424" spans="1:11" s="3" customFormat="1" ht="18" customHeight="1" x14ac:dyDescent="0.25">
      <c r="A424" s="139"/>
      <c r="B424" s="7" t="s">
        <v>230</v>
      </c>
      <c r="C424" s="94">
        <v>921</v>
      </c>
      <c r="D424" s="4" t="s">
        <v>2</v>
      </c>
      <c r="E424" s="4" t="s">
        <v>39</v>
      </c>
      <c r="F424" s="4" t="s">
        <v>89</v>
      </c>
      <c r="G424" s="100">
        <v>1</v>
      </c>
      <c r="H424" s="4" t="s">
        <v>4</v>
      </c>
      <c r="I424" s="4" t="s">
        <v>229</v>
      </c>
      <c r="J424" s="4"/>
      <c r="K424" s="8">
        <f>SUM(K425)</f>
        <v>70</v>
      </c>
    </row>
    <row r="425" spans="1:11" s="3" customFormat="1" ht="31.5" customHeight="1" x14ac:dyDescent="0.25">
      <c r="A425" s="139"/>
      <c r="B425" s="7" t="s">
        <v>120</v>
      </c>
      <c r="C425" s="94">
        <v>921</v>
      </c>
      <c r="D425" s="4" t="s">
        <v>2</v>
      </c>
      <c r="E425" s="4" t="s">
        <v>39</v>
      </c>
      <c r="F425" s="4" t="s">
        <v>89</v>
      </c>
      <c r="G425" s="100">
        <v>1</v>
      </c>
      <c r="H425" s="4" t="s">
        <v>4</v>
      </c>
      <c r="I425" s="4" t="s">
        <v>229</v>
      </c>
      <c r="J425" s="4" t="s">
        <v>47</v>
      </c>
      <c r="K425" s="8">
        <v>70</v>
      </c>
    </row>
    <row r="426" spans="1:11" s="3" customFormat="1" ht="31.5" customHeight="1" x14ac:dyDescent="0.25">
      <c r="A426" s="139"/>
      <c r="B426" s="7" t="s">
        <v>365</v>
      </c>
      <c r="C426" s="94">
        <v>921</v>
      </c>
      <c r="D426" s="95" t="s">
        <v>2</v>
      </c>
      <c r="E426" s="95" t="s">
        <v>39</v>
      </c>
      <c r="F426" s="95" t="s">
        <v>89</v>
      </c>
      <c r="G426" s="94">
        <v>1</v>
      </c>
      <c r="H426" s="95" t="s">
        <v>5</v>
      </c>
      <c r="I426" s="95"/>
      <c r="J426" s="95"/>
      <c r="K426" s="8">
        <f>SUM(K429+K427)</f>
        <v>4084.2</v>
      </c>
    </row>
    <row r="427" spans="1:11" s="3" customFormat="1" ht="31.5" customHeight="1" x14ac:dyDescent="0.25">
      <c r="A427" s="139"/>
      <c r="B427" s="105" t="s">
        <v>684</v>
      </c>
      <c r="C427" s="106">
        <v>921</v>
      </c>
      <c r="D427" s="107" t="s">
        <v>2</v>
      </c>
      <c r="E427" s="107" t="s">
        <v>39</v>
      </c>
      <c r="F427" s="107" t="s">
        <v>89</v>
      </c>
      <c r="G427" s="106">
        <v>1</v>
      </c>
      <c r="H427" s="107" t="s">
        <v>5</v>
      </c>
      <c r="I427" s="107" t="s">
        <v>685</v>
      </c>
      <c r="J427" s="107"/>
      <c r="K427" s="108">
        <f>K428</f>
        <v>3574.2</v>
      </c>
    </row>
    <row r="428" spans="1:11" s="3" customFormat="1" ht="31.5" customHeight="1" x14ac:dyDescent="0.25">
      <c r="A428" s="139"/>
      <c r="B428" s="105" t="s">
        <v>120</v>
      </c>
      <c r="C428" s="106">
        <v>921</v>
      </c>
      <c r="D428" s="107" t="s">
        <v>2</v>
      </c>
      <c r="E428" s="107" t="s">
        <v>39</v>
      </c>
      <c r="F428" s="107" t="s">
        <v>89</v>
      </c>
      <c r="G428" s="106">
        <v>1</v>
      </c>
      <c r="H428" s="107" t="s">
        <v>5</v>
      </c>
      <c r="I428" s="107" t="s">
        <v>685</v>
      </c>
      <c r="J428" s="107" t="s">
        <v>47</v>
      </c>
      <c r="K428" s="108">
        <f>3574.2</f>
        <v>3574.2</v>
      </c>
    </row>
    <row r="429" spans="1:11" s="3" customFormat="1" ht="31.5" customHeight="1" x14ac:dyDescent="0.25">
      <c r="A429" s="139"/>
      <c r="B429" s="7" t="s">
        <v>163</v>
      </c>
      <c r="C429" s="94">
        <v>921</v>
      </c>
      <c r="D429" s="95" t="s">
        <v>2</v>
      </c>
      <c r="E429" s="95" t="s">
        <v>39</v>
      </c>
      <c r="F429" s="95" t="s">
        <v>89</v>
      </c>
      <c r="G429" s="94">
        <v>1</v>
      </c>
      <c r="H429" s="95" t="s">
        <v>5</v>
      </c>
      <c r="I429" s="95" t="s">
        <v>145</v>
      </c>
      <c r="J429" s="95"/>
      <c r="K429" s="8">
        <f>SUM(K430:K430)</f>
        <v>510</v>
      </c>
    </row>
    <row r="430" spans="1:11" s="3" customFormat="1" ht="31.5" customHeight="1" x14ac:dyDescent="0.25">
      <c r="A430" s="139"/>
      <c r="B430" s="7" t="s">
        <v>120</v>
      </c>
      <c r="C430" s="94">
        <v>921</v>
      </c>
      <c r="D430" s="95" t="s">
        <v>2</v>
      </c>
      <c r="E430" s="95" t="s">
        <v>39</v>
      </c>
      <c r="F430" s="95" t="s">
        <v>89</v>
      </c>
      <c r="G430" s="94">
        <v>1</v>
      </c>
      <c r="H430" s="95" t="s">
        <v>5</v>
      </c>
      <c r="I430" s="95" t="s">
        <v>145</v>
      </c>
      <c r="J430" s="95" t="s">
        <v>47</v>
      </c>
      <c r="K430" s="8">
        <f>3574.2+510-3574.2</f>
        <v>510</v>
      </c>
    </row>
    <row r="431" spans="1:11" s="3" customFormat="1" ht="31.5" customHeight="1" x14ac:dyDescent="0.25">
      <c r="A431" s="139"/>
      <c r="B431" s="34" t="s">
        <v>214</v>
      </c>
      <c r="C431" s="94">
        <v>921</v>
      </c>
      <c r="D431" s="95" t="s">
        <v>2</v>
      </c>
      <c r="E431" s="95" t="s">
        <v>39</v>
      </c>
      <c r="F431" s="4" t="s">
        <v>89</v>
      </c>
      <c r="G431" s="4" t="s">
        <v>87</v>
      </c>
      <c r="H431" s="4" t="s">
        <v>6</v>
      </c>
      <c r="I431" s="4"/>
      <c r="J431" s="4"/>
      <c r="K431" s="8">
        <f>K432</f>
        <v>91.4</v>
      </c>
    </row>
    <row r="432" spans="1:11" s="3" customFormat="1" ht="46.95" customHeight="1" x14ac:dyDescent="0.25">
      <c r="A432" s="139"/>
      <c r="B432" s="7" t="s">
        <v>302</v>
      </c>
      <c r="C432" s="94">
        <v>921</v>
      </c>
      <c r="D432" s="95" t="s">
        <v>2</v>
      </c>
      <c r="E432" s="95" t="s">
        <v>39</v>
      </c>
      <c r="F432" s="4" t="s">
        <v>89</v>
      </c>
      <c r="G432" s="4" t="s">
        <v>87</v>
      </c>
      <c r="H432" s="4" t="s">
        <v>6</v>
      </c>
      <c r="I432" s="4" t="s">
        <v>276</v>
      </c>
      <c r="J432" s="4"/>
      <c r="K432" s="8">
        <f>K433</f>
        <v>91.4</v>
      </c>
    </row>
    <row r="433" spans="1:11" s="3" customFormat="1" ht="31.5" customHeight="1" x14ac:dyDescent="0.25">
      <c r="A433" s="139"/>
      <c r="B433" s="7" t="s">
        <v>120</v>
      </c>
      <c r="C433" s="94">
        <v>921</v>
      </c>
      <c r="D433" s="95" t="s">
        <v>2</v>
      </c>
      <c r="E433" s="95" t="s">
        <v>39</v>
      </c>
      <c r="F433" s="4" t="s">
        <v>89</v>
      </c>
      <c r="G433" s="4" t="s">
        <v>87</v>
      </c>
      <c r="H433" s="4" t="s">
        <v>6</v>
      </c>
      <c r="I433" s="4" t="s">
        <v>276</v>
      </c>
      <c r="J433" s="4" t="s">
        <v>47</v>
      </c>
      <c r="K433" s="8">
        <v>91.4</v>
      </c>
    </row>
    <row r="434" spans="1:11" s="3" customFormat="1" ht="18" customHeight="1" x14ac:dyDescent="0.25">
      <c r="A434" s="139"/>
      <c r="B434" s="7" t="s">
        <v>18</v>
      </c>
      <c r="C434" s="94">
        <v>921</v>
      </c>
      <c r="D434" s="4" t="s">
        <v>8</v>
      </c>
      <c r="E434" s="4"/>
      <c r="F434" s="4"/>
      <c r="G434" s="4"/>
      <c r="H434" s="4"/>
      <c r="I434" s="4"/>
      <c r="J434" s="4"/>
      <c r="K434" s="8">
        <f t="shared" ref="K434:K439" si="23">SUM(K435)</f>
        <v>21</v>
      </c>
    </row>
    <row r="435" spans="1:11" s="3" customFormat="1" ht="19.5" customHeight="1" x14ac:dyDescent="0.25">
      <c r="A435" s="139"/>
      <c r="B435" s="7" t="s">
        <v>231</v>
      </c>
      <c r="C435" s="94">
        <v>921</v>
      </c>
      <c r="D435" s="4" t="s">
        <v>8</v>
      </c>
      <c r="E435" s="4" t="s">
        <v>7</v>
      </c>
      <c r="F435" s="4"/>
      <c r="G435" s="4"/>
      <c r="H435" s="4"/>
      <c r="I435" s="4"/>
      <c r="J435" s="95"/>
      <c r="K435" s="8">
        <f t="shared" si="23"/>
        <v>21</v>
      </c>
    </row>
    <row r="436" spans="1:11" s="3" customFormat="1" ht="16.5" customHeight="1" x14ac:dyDescent="0.25">
      <c r="A436" s="139"/>
      <c r="B436" s="34" t="s">
        <v>162</v>
      </c>
      <c r="C436" s="94">
        <v>921</v>
      </c>
      <c r="D436" s="4" t="s">
        <v>8</v>
      </c>
      <c r="E436" s="4" t="s">
        <v>7</v>
      </c>
      <c r="F436" s="4" t="s">
        <v>89</v>
      </c>
      <c r="G436" s="4"/>
      <c r="H436" s="4"/>
      <c r="I436" s="4"/>
      <c r="J436" s="95"/>
      <c r="K436" s="8">
        <f t="shared" si="23"/>
        <v>21</v>
      </c>
    </row>
    <row r="437" spans="1:11" s="3" customFormat="1" ht="47.25" customHeight="1" x14ac:dyDescent="0.25">
      <c r="A437" s="139"/>
      <c r="B437" s="34" t="s">
        <v>516</v>
      </c>
      <c r="C437" s="94">
        <v>921</v>
      </c>
      <c r="D437" s="4" t="s">
        <v>8</v>
      </c>
      <c r="E437" s="4" t="s">
        <v>7</v>
      </c>
      <c r="F437" s="4" t="s">
        <v>89</v>
      </c>
      <c r="G437" s="100">
        <v>1</v>
      </c>
      <c r="H437" s="4"/>
      <c r="I437" s="4"/>
      <c r="J437" s="4"/>
      <c r="K437" s="8">
        <f t="shared" si="23"/>
        <v>21</v>
      </c>
    </row>
    <row r="438" spans="1:11" s="3" customFormat="1" ht="47.25" customHeight="1" x14ac:dyDescent="0.25">
      <c r="A438" s="139"/>
      <c r="B438" s="34" t="s">
        <v>372</v>
      </c>
      <c r="C438" s="94">
        <v>921</v>
      </c>
      <c r="D438" s="4" t="s">
        <v>8</v>
      </c>
      <c r="E438" s="4" t="s">
        <v>7</v>
      </c>
      <c r="F438" s="4" t="s">
        <v>89</v>
      </c>
      <c r="G438" s="100">
        <v>1</v>
      </c>
      <c r="H438" s="4" t="s">
        <v>4</v>
      </c>
      <c r="I438" s="4"/>
      <c r="J438" s="4"/>
      <c r="K438" s="8">
        <f t="shared" si="23"/>
        <v>21</v>
      </c>
    </row>
    <row r="439" spans="1:11" s="3" customFormat="1" ht="18" customHeight="1" x14ac:dyDescent="0.25">
      <c r="A439" s="139"/>
      <c r="B439" s="7" t="s">
        <v>233</v>
      </c>
      <c r="C439" s="94">
        <v>921</v>
      </c>
      <c r="D439" s="4" t="s">
        <v>8</v>
      </c>
      <c r="E439" s="4" t="s">
        <v>7</v>
      </c>
      <c r="F439" s="4" t="s">
        <v>89</v>
      </c>
      <c r="G439" s="4" t="s">
        <v>87</v>
      </c>
      <c r="H439" s="4" t="s">
        <v>4</v>
      </c>
      <c r="I439" s="4" t="s">
        <v>232</v>
      </c>
      <c r="J439" s="95"/>
      <c r="K439" s="8">
        <f t="shared" si="23"/>
        <v>21</v>
      </c>
    </row>
    <row r="440" spans="1:11" s="3" customFormat="1" ht="31.5" customHeight="1" x14ac:dyDescent="0.25">
      <c r="A440" s="139"/>
      <c r="B440" s="7" t="s">
        <v>120</v>
      </c>
      <c r="C440" s="94">
        <v>921</v>
      </c>
      <c r="D440" s="4" t="s">
        <v>8</v>
      </c>
      <c r="E440" s="4" t="s">
        <v>7</v>
      </c>
      <c r="F440" s="4" t="s">
        <v>89</v>
      </c>
      <c r="G440" s="4" t="s">
        <v>87</v>
      </c>
      <c r="H440" s="4" t="s">
        <v>4</v>
      </c>
      <c r="I440" s="4" t="s">
        <v>232</v>
      </c>
      <c r="J440" s="95" t="s">
        <v>47</v>
      </c>
      <c r="K440" s="8">
        <v>21</v>
      </c>
    </row>
    <row r="441" spans="1:11" s="3" customFormat="1" ht="18" customHeight="1" x14ac:dyDescent="0.25">
      <c r="A441" s="139"/>
      <c r="B441" s="7" t="s">
        <v>20</v>
      </c>
      <c r="C441" s="94">
        <v>921</v>
      </c>
      <c r="D441" s="95" t="s">
        <v>21</v>
      </c>
      <c r="E441" s="95"/>
      <c r="F441" s="95"/>
      <c r="G441" s="94"/>
      <c r="H441" s="95"/>
      <c r="I441" s="95"/>
      <c r="J441" s="95"/>
      <c r="K441" s="8">
        <f t="shared" ref="K441:K444" si="24">SUM(K442)</f>
        <v>94433.8</v>
      </c>
    </row>
    <row r="442" spans="1:11" s="3" customFormat="1" ht="18" customHeight="1" x14ac:dyDescent="0.25">
      <c r="A442" s="139"/>
      <c r="B442" s="7" t="s">
        <v>29</v>
      </c>
      <c r="C442" s="94">
        <v>921</v>
      </c>
      <c r="D442" s="95" t="s">
        <v>21</v>
      </c>
      <c r="E442" s="95" t="s">
        <v>6</v>
      </c>
      <c r="F442" s="4"/>
      <c r="G442" s="4"/>
      <c r="H442" s="4"/>
      <c r="I442" s="4"/>
      <c r="J442" s="4"/>
      <c r="K442" s="8">
        <f>SUM(K443)</f>
        <v>94433.8</v>
      </c>
    </row>
    <row r="443" spans="1:11" s="3" customFormat="1" ht="19.5" customHeight="1" x14ac:dyDescent="0.25">
      <c r="A443" s="139"/>
      <c r="B443" s="34" t="s">
        <v>162</v>
      </c>
      <c r="C443" s="94">
        <v>921</v>
      </c>
      <c r="D443" s="95" t="s">
        <v>21</v>
      </c>
      <c r="E443" s="95" t="s">
        <v>6</v>
      </c>
      <c r="F443" s="4" t="s">
        <v>89</v>
      </c>
      <c r="G443" s="4"/>
      <c r="H443" s="4"/>
      <c r="I443" s="4"/>
      <c r="J443" s="4"/>
      <c r="K443" s="8">
        <f>SUM(K444)</f>
        <v>94433.8</v>
      </c>
    </row>
    <row r="444" spans="1:11" s="3" customFormat="1" ht="47.25" customHeight="1" x14ac:dyDescent="0.25">
      <c r="A444" s="139"/>
      <c r="B444" s="34" t="s">
        <v>366</v>
      </c>
      <c r="C444" s="94">
        <v>921</v>
      </c>
      <c r="D444" s="95" t="s">
        <v>21</v>
      </c>
      <c r="E444" s="95" t="s">
        <v>6</v>
      </c>
      <c r="F444" s="4" t="s">
        <v>89</v>
      </c>
      <c r="G444" s="4" t="s">
        <v>87</v>
      </c>
      <c r="H444" s="4"/>
      <c r="I444" s="4"/>
      <c r="J444" s="4"/>
      <c r="K444" s="8">
        <f t="shared" si="24"/>
        <v>94433.8</v>
      </c>
    </row>
    <row r="445" spans="1:11" s="3" customFormat="1" ht="31.5" customHeight="1" x14ac:dyDescent="0.25">
      <c r="A445" s="139"/>
      <c r="B445" s="34" t="s">
        <v>214</v>
      </c>
      <c r="C445" s="94">
        <v>921</v>
      </c>
      <c r="D445" s="95" t="s">
        <v>21</v>
      </c>
      <c r="E445" s="95" t="s">
        <v>6</v>
      </c>
      <c r="F445" s="4" t="s">
        <v>89</v>
      </c>
      <c r="G445" s="4" t="s">
        <v>87</v>
      </c>
      <c r="H445" s="4" t="s">
        <v>6</v>
      </c>
      <c r="I445" s="4"/>
      <c r="J445" s="4"/>
      <c r="K445" s="8">
        <f>SUM(K446+K448)</f>
        <v>94433.8</v>
      </c>
    </row>
    <row r="446" spans="1:11" s="3" customFormat="1" ht="52.2" customHeight="1" x14ac:dyDescent="0.25">
      <c r="A446" s="139"/>
      <c r="B446" s="7" t="s">
        <v>302</v>
      </c>
      <c r="C446" s="94">
        <v>921</v>
      </c>
      <c r="D446" s="95" t="s">
        <v>21</v>
      </c>
      <c r="E446" s="95" t="s">
        <v>6</v>
      </c>
      <c r="F446" s="4" t="s">
        <v>89</v>
      </c>
      <c r="G446" s="4" t="s">
        <v>87</v>
      </c>
      <c r="H446" s="4" t="s">
        <v>6</v>
      </c>
      <c r="I446" s="4" t="s">
        <v>276</v>
      </c>
      <c r="J446" s="4"/>
      <c r="K446" s="8">
        <f>SUM(K447:K447)</f>
        <v>81842.600000000006</v>
      </c>
    </row>
    <row r="447" spans="1:11" s="3" customFormat="1" ht="31.5" customHeight="1" x14ac:dyDescent="0.25">
      <c r="A447" s="139"/>
      <c r="B447" s="7" t="s">
        <v>72</v>
      </c>
      <c r="C447" s="94">
        <v>921</v>
      </c>
      <c r="D447" s="95" t="s">
        <v>21</v>
      </c>
      <c r="E447" s="95" t="s">
        <v>6</v>
      </c>
      <c r="F447" s="4" t="s">
        <v>89</v>
      </c>
      <c r="G447" s="4" t="s">
        <v>87</v>
      </c>
      <c r="H447" s="4" t="s">
        <v>6</v>
      </c>
      <c r="I447" s="4" t="s">
        <v>276</v>
      </c>
      <c r="J447" s="4" t="s">
        <v>52</v>
      </c>
      <c r="K447" s="8">
        <v>81842.600000000006</v>
      </c>
    </row>
    <row r="448" spans="1:11" s="3" customFormat="1" ht="53.4" customHeight="1" x14ac:dyDescent="0.25">
      <c r="A448" s="99"/>
      <c r="B448" s="7" t="s">
        <v>302</v>
      </c>
      <c r="C448" s="94">
        <v>921</v>
      </c>
      <c r="D448" s="95" t="s">
        <v>21</v>
      </c>
      <c r="E448" s="95" t="s">
        <v>6</v>
      </c>
      <c r="F448" s="4" t="s">
        <v>89</v>
      </c>
      <c r="G448" s="4" t="s">
        <v>87</v>
      </c>
      <c r="H448" s="4" t="s">
        <v>6</v>
      </c>
      <c r="I448" s="4" t="s">
        <v>418</v>
      </c>
      <c r="J448" s="4"/>
      <c r="K448" s="8">
        <f>SUM(K449)</f>
        <v>12591.2</v>
      </c>
    </row>
    <row r="449" spans="1:11" s="3" customFormat="1" ht="31.5" customHeight="1" x14ac:dyDescent="0.25">
      <c r="A449" s="99"/>
      <c r="B449" s="7" t="s">
        <v>72</v>
      </c>
      <c r="C449" s="94">
        <v>921</v>
      </c>
      <c r="D449" s="95" t="s">
        <v>21</v>
      </c>
      <c r="E449" s="95" t="s">
        <v>6</v>
      </c>
      <c r="F449" s="4" t="s">
        <v>89</v>
      </c>
      <c r="G449" s="4" t="s">
        <v>87</v>
      </c>
      <c r="H449" s="4" t="s">
        <v>6</v>
      </c>
      <c r="I449" s="4" t="s">
        <v>418</v>
      </c>
      <c r="J449" s="4" t="s">
        <v>52</v>
      </c>
      <c r="K449" s="8">
        <v>12591.2</v>
      </c>
    </row>
    <row r="450" spans="1:11" s="3" customFormat="1" ht="31.5" customHeight="1" x14ac:dyDescent="0.25">
      <c r="A450" s="138">
        <v>8</v>
      </c>
      <c r="B450" s="7" t="s">
        <v>373</v>
      </c>
      <c r="C450" s="94">
        <v>923</v>
      </c>
      <c r="D450" s="95"/>
      <c r="E450" s="95"/>
      <c r="F450" s="4"/>
      <c r="G450" s="4"/>
      <c r="H450" s="4"/>
      <c r="I450" s="4"/>
      <c r="J450" s="95"/>
      <c r="K450" s="8">
        <f>K451</f>
        <v>267994.19999999995</v>
      </c>
    </row>
    <row r="451" spans="1:11" s="3" customFormat="1" ht="18" customHeight="1" x14ac:dyDescent="0.25">
      <c r="A451" s="139"/>
      <c r="B451" s="7" t="s">
        <v>40</v>
      </c>
      <c r="C451" s="94">
        <v>923</v>
      </c>
      <c r="D451" s="95" t="s">
        <v>7</v>
      </c>
      <c r="E451" s="95"/>
      <c r="F451" s="4"/>
      <c r="G451" s="4"/>
      <c r="H451" s="4"/>
      <c r="I451" s="4"/>
      <c r="J451" s="95"/>
      <c r="K451" s="8">
        <f>K452+K479+K462</f>
        <v>267994.19999999995</v>
      </c>
    </row>
    <row r="452" spans="1:11" s="3" customFormat="1" ht="18" customHeight="1" x14ac:dyDescent="0.25">
      <c r="A452" s="139"/>
      <c r="B452" s="7" t="s">
        <v>257</v>
      </c>
      <c r="C452" s="94">
        <v>923</v>
      </c>
      <c r="D452" s="95" t="s">
        <v>7</v>
      </c>
      <c r="E452" s="95" t="s">
        <v>4</v>
      </c>
      <c r="F452" s="4"/>
      <c r="G452" s="4"/>
      <c r="H452" s="4"/>
      <c r="I452" s="4"/>
      <c r="J452" s="95"/>
      <c r="K452" s="8">
        <f>K453</f>
        <v>1949.2</v>
      </c>
    </row>
    <row r="453" spans="1:11" s="3" customFormat="1" ht="18" customHeight="1" x14ac:dyDescent="0.25">
      <c r="A453" s="139"/>
      <c r="B453" s="7" t="s">
        <v>533</v>
      </c>
      <c r="C453" s="94">
        <v>923</v>
      </c>
      <c r="D453" s="95" t="s">
        <v>7</v>
      </c>
      <c r="E453" s="95" t="s">
        <v>4</v>
      </c>
      <c r="F453" s="4" t="s">
        <v>30</v>
      </c>
      <c r="G453" s="4"/>
      <c r="H453" s="4"/>
      <c r="I453" s="4"/>
      <c r="J453" s="95"/>
      <c r="K453" s="5">
        <f>K454+K458</f>
        <v>1949.2</v>
      </c>
    </row>
    <row r="454" spans="1:11" s="3" customFormat="1" ht="18" customHeight="1" x14ac:dyDescent="0.25">
      <c r="A454" s="139"/>
      <c r="B454" s="7" t="s">
        <v>496</v>
      </c>
      <c r="C454" s="94">
        <v>923</v>
      </c>
      <c r="D454" s="95" t="s">
        <v>7</v>
      </c>
      <c r="E454" s="95" t="s">
        <v>4</v>
      </c>
      <c r="F454" s="4" t="s">
        <v>30</v>
      </c>
      <c r="G454" s="4" t="s">
        <v>125</v>
      </c>
      <c r="H454" s="4"/>
      <c r="I454" s="4"/>
      <c r="J454" s="95"/>
      <c r="K454" s="5">
        <f>K455</f>
        <v>1000</v>
      </c>
    </row>
    <row r="455" spans="1:11" s="3" customFormat="1" ht="18" customHeight="1" x14ac:dyDescent="0.25">
      <c r="A455" s="139"/>
      <c r="B455" s="7" t="s">
        <v>454</v>
      </c>
      <c r="C455" s="94">
        <v>923</v>
      </c>
      <c r="D455" s="95" t="s">
        <v>7</v>
      </c>
      <c r="E455" s="95" t="s">
        <v>4</v>
      </c>
      <c r="F455" s="4" t="s">
        <v>30</v>
      </c>
      <c r="G455" s="4" t="s">
        <v>125</v>
      </c>
      <c r="H455" s="4" t="s">
        <v>2</v>
      </c>
      <c r="I455" s="4"/>
      <c r="J455" s="95"/>
      <c r="K455" s="5">
        <f>K456</f>
        <v>1000</v>
      </c>
    </row>
    <row r="456" spans="1:11" s="3" customFormat="1" ht="18" customHeight="1" x14ac:dyDescent="0.25">
      <c r="A456" s="139"/>
      <c r="B456" s="37" t="s">
        <v>497</v>
      </c>
      <c r="C456" s="102">
        <v>923</v>
      </c>
      <c r="D456" s="101" t="s">
        <v>7</v>
      </c>
      <c r="E456" s="101" t="s">
        <v>4</v>
      </c>
      <c r="F456" s="4" t="s">
        <v>30</v>
      </c>
      <c r="G456" s="4" t="s">
        <v>125</v>
      </c>
      <c r="H456" s="4" t="s">
        <v>2</v>
      </c>
      <c r="I456" s="4" t="s">
        <v>551</v>
      </c>
      <c r="J456" s="101"/>
      <c r="K456" s="5">
        <f>K457</f>
        <v>1000</v>
      </c>
    </row>
    <row r="457" spans="1:11" s="3" customFormat="1" ht="18" customHeight="1" x14ac:dyDescent="0.25">
      <c r="A457" s="139"/>
      <c r="B457" s="40" t="s">
        <v>120</v>
      </c>
      <c r="C457" s="102">
        <v>923</v>
      </c>
      <c r="D457" s="101" t="s">
        <v>7</v>
      </c>
      <c r="E457" s="101" t="s">
        <v>4</v>
      </c>
      <c r="F457" s="4" t="s">
        <v>30</v>
      </c>
      <c r="G457" s="4" t="s">
        <v>125</v>
      </c>
      <c r="H457" s="4" t="s">
        <v>2</v>
      </c>
      <c r="I457" s="4" t="s">
        <v>551</v>
      </c>
      <c r="J457" s="101" t="s">
        <v>47</v>
      </c>
      <c r="K457" s="5">
        <v>1000</v>
      </c>
    </row>
    <row r="458" spans="1:11" s="3" customFormat="1" ht="18" customHeight="1" x14ac:dyDescent="0.25">
      <c r="A458" s="139"/>
      <c r="B458" s="40" t="s">
        <v>553</v>
      </c>
      <c r="C458" s="102">
        <v>923</v>
      </c>
      <c r="D458" s="101" t="s">
        <v>7</v>
      </c>
      <c r="E458" s="101" t="s">
        <v>4</v>
      </c>
      <c r="F458" s="4" t="s">
        <v>30</v>
      </c>
      <c r="G458" s="4" t="s">
        <v>92</v>
      </c>
      <c r="H458" s="4"/>
      <c r="I458" s="4"/>
      <c r="J458" s="101"/>
      <c r="K458" s="5">
        <f>K459</f>
        <v>949.2</v>
      </c>
    </row>
    <row r="459" spans="1:11" s="3" customFormat="1" ht="18" customHeight="1" x14ac:dyDescent="0.25">
      <c r="A459" s="139"/>
      <c r="B459" s="40" t="s">
        <v>554</v>
      </c>
      <c r="C459" s="102">
        <v>923</v>
      </c>
      <c r="D459" s="101" t="s">
        <v>7</v>
      </c>
      <c r="E459" s="101" t="s">
        <v>4</v>
      </c>
      <c r="F459" s="4" t="s">
        <v>30</v>
      </c>
      <c r="G459" s="4" t="s">
        <v>92</v>
      </c>
      <c r="H459" s="4" t="s">
        <v>2</v>
      </c>
      <c r="I459" s="4"/>
      <c r="J459" s="101"/>
      <c r="K459" s="5">
        <f>K460</f>
        <v>949.2</v>
      </c>
    </row>
    <row r="460" spans="1:11" s="3" customFormat="1" ht="18" customHeight="1" x14ac:dyDescent="0.25">
      <c r="A460" s="139"/>
      <c r="B460" s="40" t="s">
        <v>555</v>
      </c>
      <c r="C460" s="102">
        <v>923</v>
      </c>
      <c r="D460" s="101" t="s">
        <v>7</v>
      </c>
      <c r="E460" s="101" t="s">
        <v>4</v>
      </c>
      <c r="F460" s="4" t="s">
        <v>30</v>
      </c>
      <c r="G460" s="4" t="s">
        <v>92</v>
      </c>
      <c r="H460" s="4" t="s">
        <v>2</v>
      </c>
      <c r="I460" s="4" t="s">
        <v>552</v>
      </c>
      <c r="J460" s="101"/>
      <c r="K460" s="5">
        <f>K461</f>
        <v>949.2</v>
      </c>
    </row>
    <row r="461" spans="1:11" s="3" customFormat="1" ht="18" customHeight="1" x14ac:dyDescent="0.25">
      <c r="A461" s="139"/>
      <c r="B461" s="40" t="s">
        <v>120</v>
      </c>
      <c r="C461" s="102">
        <v>923</v>
      </c>
      <c r="D461" s="101" t="s">
        <v>7</v>
      </c>
      <c r="E461" s="101" t="s">
        <v>4</v>
      </c>
      <c r="F461" s="4" t="s">
        <v>30</v>
      </c>
      <c r="G461" s="4" t="s">
        <v>92</v>
      </c>
      <c r="H461" s="4" t="s">
        <v>2</v>
      </c>
      <c r="I461" s="4" t="s">
        <v>552</v>
      </c>
      <c r="J461" s="101" t="s">
        <v>47</v>
      </c>
      <c r="K461" s="5">
        <f>599+350.2</f>
        <v>949.2</v>
      </c>
    </row>
    <row r="462" spans="1:11" s="3" customFormat="1" ht="18" customHeight="1" x14ac:dyDescent="0.25">
      <c r="A462" s="139"/>
      <c r="B462" s="53" t="s">
        <v>463</v>
      </c>
      <c r="C462" s="94">
        <v>923</v>
      </c>
      <c r="D462" s="95" t="s">
        <v>7</v>
      </c>
      <c r="E462" s="95" t="s">
        <v>5</v>
      </c>
      <c r="F462" s="4"/>
      <c r="G462" s="100"/>
      <c r="H462" s="4"/>
      <c r="I462" s="4"/>
      <c r="J462" s="95"/>
      <c r="K462" s="5">
        <f>SUM(K463)</f>
        <v>124024.29999999999</v>
      </c>
    </row>
    <row r="463" spans="1:11" s="3" customFormat="1" ht="18" customHeight="1" x14ac:dyDescent="0.25">
      <c r="A463" s="139"/>
      <c r="B463" s="7" t="s">
        <v>533</v>
      </c>
      <c r="C463" s="94">
        <v>923</v>
      </c>
      <c r="D463" s="95" t="s">
        <v>7</v>
      </c>
      <c r="E463" s="95" t="s">
        <v>5</v>
      </c>
      <c r="F463" s="4" t="s">
        <v>30</v>
      </c>
      <c r="G463" s="100"/>
      <c r="H463" s="4"/>
      <c r="I463" s="4"/>
      <c r="J463" s="95"/>
      <c r="K463" s="8">
        <f>K464</f>
        <v>124024.29999999999</v>
      </c>
    </row>
    <row r="464" spans="1:11" s="3" customFormat="1" ht="18" customHeight="1" x14ac:dyDescent="0.25">
      <c r="A464" s="139"/>
      <c r="B464" s="37" t="s">
        <v>495</v>
      </c>
      <c r="C464" s="94">
        <v>923</v>
      </c>
      <c r="D464" s="95" t="s">
        <v>7</v>
      </c>
      <c r="E464" s="95" t="s">
        <v>5</v>
      </c>
      <c r="F464" s="4" t="s">
        <v>30</v>
      </c>
      <c r="G464" s="4" t="s">
        <v>114</v>
      </c>
      <c r="H464" s="4"/>
      <c r="I464" s="4"/>
      <c r="J464" s="95"/>
      <c r="K464" s="8">
        <f>SUM(K465+K476)</f>
        <v>124024.29999999999</v>
      </c>
    </row>
    <row r="465" spans="1:11" s="3" customFormat="1" ht="31.5" customHeight="1" x14ac:dyDescent="0.25">
      <c r="A465" s="139"/>
      <c r="B465" s="37" t="s">
        <v>451</v>
      </c>
      <c r="C465" s="94">
        <v>923</v>
      </c>
      <c r="D465" s="95" t="s">
        <v>7</v>
      </c>
      <c r="E465" s="95" t="s">
        <v>5</v>
      </c>
      <c r="F465" s="4" t="s">
        <v>30</v>
      </c>
      <c r="G465" s="4" t="s">
        <v>114</v>
      </c>
      <c r="H465" s="4" t="s">
        <v>2</v>
      </c>
      <c r="I465" s="4"/>
      <c r="J465" s="95"/>
      <c r="K465" s="8">
        <f>SUM(K474+K466+K468+K470+K472)</f>
        <v>12255.4</v>
      </c>
    </row>
    <row r="466" spans="1:11" s="3" customFormat="1" ht="18" customHeight="1" x14ac:dyDescent="0.25">
      <c r="A466" s="139"/>
      <c r="B466" s="37" t="s">
        <v>690</v>
      </c>
      <c r="C466" s="94">
        <v>923</v>
      </c>
      <c r="D466" s="95" t="s">
        <v>7</v>
      </c>
      <c r="E466" s="95" t="s">
        <v>5</v>
      </c>
      <c r="F466" s="4" t="s">
        <v>30</v>
      </c>
      <c r="G466" s="4" t="s">
        <v>114</v>
      </c>
      <c r="H466" s="4" t="s">
        <v>2</v>
      </c>
      <c r="I466" s="4" t="s">
        <v>546</v>
      </c>
      <c r="J466" s="95"/>
      <c r="K466" s="8">
        <f>K467</f>
        <v>3655.3999999999996</v>
      </c>
    </row>
    <row r="467" spans="1:11" s="3" customFormat="1" ht="31.5" customHeight="1" x14ac:dyDescent="0.25">
      <c r="A467" s="139"/>
      <c r="B467" s="40" t="s">
        <v>120</v>
      </c>
      <c r="C467" s="94">
        <v>923</v>
      </c>
      <c r="D467" s="95" t="s">
        <v>7</v>
      </c>
      <c r="E467" s="95" t="s">
        <v>5</v>
      </c>
      <c r="F467" s="4" t="s">
        <v>30</v>
      </c>
      <c r="G467" s="4" t="s">
        <v>114</v>
      </c>
      <c r="H467" s="4" t="s">
        <v>2</v>
      </c>
      <c r="I467" s="4" t="s">
        <v>546</v>
      </c>
      <c r="J467" s="95" t="s">
        <v>47</v>
      </c>
      <c r="K467" s="8">
        <f>1000+1000+1000+1000+1000+1000-694.6-2000+350</f>
        <v>3655.3999999999996</v>
      </c>
    </row>
    <row r="468" spans="1:11" s="3" customFormat="1" ht="23.25" customHeight="1" x14ac:dyDescent="0.25">
      <c r="A468" s="139"/>
      <c r="B468" s="37" t="s">
        <v>548</v>
      </c>
      <c r="C468" s="94">
        <v>923</v>
      </c>
      <c r="D468" s="95" t="s">
        <v>7</v>
      </c>
      <c r="E468" s="95" t="s">
        <v>5</v>
      </c>
      <c r="F468" s="4" t="s">
        <v>30</v>
      </c>
      <c r="G468" s="4" t="s">
        <v>114</v>
      </c>
      <c r="H468" s="4" t="s">
        <v>2</v>
      </c>
      <c r="I468" s="4" t="s">
        <v>547</v>
      </c>
      <c r="J468" s="95"/>
      <c r="K468" s="8">
        <f>K469</f>
        <v>1500</v>
      </c>
    </row>
    <row r="469" spans="1:11" s="3" customFormat="1" ht="31.5" customHeight="1" x14ac:dyDescent="0.25">
      <c r="A469" s="139"/>
      <c r="B469" s="40" t="s">
        <v>120</v>
      </c>
      <c r="C469" s="94">
        <v>923</v>
      </c>
      <c r="D469" s="95" t="s">
        <v>7</v>
      </c>
      <c r="E469" s="95" t="s">
        <v>5</v>
      </c>
      <c r="F469" s="4" t="s">
        <v>30</v>
      </c>
      <c r="G469" s="4" t="s">
        <v>114</v>
      </c>
      <c r="H469" s="4" t="s">
        <v>2</v>
      </c>
      <c r="I469" s="4" t="s">
        <v>547</v>
      </c>
      <c r="J469" s="95" t="s">
        <v>47</v>
      </c>
      <c r="K469" s="8">
        <f>500+500+500</f>
        <v>1500</v>
      </c>
    </row>
    <row r="470" spans="1:11" s="3" customFormat="1" ht="18" customHeight="1" x14ac:dyDescent="0.25">
      <c r="A470" s="139"/>
      <c r="B470" s="40" t="s">
        <v>557</v>
      </c>
      <c r="C470" s="94">
        <v>923</v>
      </c>
      <c r="D470" s="95" t="s">
        <v>7</v>
      </c>
      <c r="E470" s="95" t="s">
        <v>5</v>
      </c>
      <c r="F470" s="4" t="s">
        <v>30</v>
      </c>
      <c r="G470" s="4" t="s">
        <v>114</v>
      </c>
      <c r="H470" s="4" t="s">
        <v>2</v>
      </c>
      <c r="I470" s="4" t="s">
        <v>556</v>
      </c>
      <c r="J470" s="95"/>
      <c r="K470" s="8">
        <f>K471</f>
        <v>1500</v>
      </c>
    </row>
    <row r="471" spans="1:11" s="3" customFormat="1" ht="31.5" customHeight="1" x14ac:dyDescent="0.25">
      <c r="A471" s="139"/>
      <c r="B471" s="40" t="s">
        <v>120</v>
      </c>
      <c r="C471" s="94">
        <v>923</v>
      </c>
      <c r="D471" s="95" t="s">
        <v>7</v>
      </c>
      <c r="E471" s="95" t="s">
        <v>5</v>
      </c>
      <c r="F471" s="4" t="s">
        <v>30</v>
      </c>
      <c r="G471" s="4" t="s">
        <v>114</v>
      </c>
      <c r="H471" s="4" t="s">
        <v>2</v>
      </c>
      <c r="I471" s="4" t="s">
        <v>556</v>
      </c>
      <c r="J471" s="95" t="s">
        <v>47</v>
      </c>
      <c r="K471" s="8">
        <f>500+500+500</f>
        <v>1500</v>
      </c>
    </row>
    <row r="472" spans="1:11" s="3" customFormat="1" ht="18" customHeight="1" x14ac:dyDescent="0.25">
      <c r="A472" s="139"/>
      <c r="B472" s="37" t="s">
        <v>535</v>
      </c>
      <c r="C472" s="94">
        <v>923</v>
      </c>
      <c r="D472" s="95" t="s">
        <v>7</v>
      </c>
      <c r="E472" s="95" t="s">
        <v>5</v>
      </c>
      <c r="F472" s="4" t="s">
        <v>30</v>
      </c>
      <c r="G472" s="4" t="s">
        <v>114</v>
      </c>
      <c r="H472" s="4" t="s">
        <v>2</v>
      </c>
      <c r="I472" s="4" t="s">
        <v>532</v>
      </c>
      <c r="J472" s="95"/>
      <c r="K472" s="8">
        <f>K473</f>
        <v>4000</v>
      </c>
    </row>
    <row r="473" spans="1:11" s="3" customFormat="1" ht="31.5" customHeight="1" x14ac:dyDescent="0.25">
      <c r="A473" s="139"/>
      <c r="B473" s="40" t="s">
        <v>120</v>
      </c>
      <c r="C473" s="94">
        <v>923</v>
      </c>
      <c r="D473" s="95" t="s">
        <v>7</v>
      </c>
      <c r="E473" s="95" t="s">
        <v>5</v>
      </c>
      <c r="F473" s="4" t="s">
        <v>30</v>
      </c>
      <c r="G473" s="4" t="s">
        <v>114</v>
      </c>
      <c r="H473" s="4" t="s">
        <v>2</v>
      </c>
      <c r="I473" s="4" t="s">
        <v>532</v>
      </c>
      <c r="J473" s="95" t="s">
        <v>47</v>
      </c>
      <c r="K473" s="8">
        <f>32613.4-4244.7-350-24018.7</f>
        <v>4000</v>
      </c>
    </row>
    <row r="474" spans="1:11" s="3" customFormat="1" ht="18" customHeight="1" x14ac:dyDescent="0.25">
      <c r="A474" s="139"/>
      <c r="B474" s="37" t="s">
        <v>676</v>
      </c>
      <c r="C474" s="94">
        <v>923</v>
      </c>
      <c r="D474" s="95" t="s">
        <v>7</v>
      </c>
      <c r="E474" s="95" t="s">
        <v>5</v>
      </c>
      <c r="F474" s="4" t="s">
        <v>30</v>
      </c>
      <c r="G474" s="4" t="s">
        <v>114</v>
      </c>
      <c r="H474" s="4" t="s">
        <v>2</v>
      </c>
      <c r="I474" s="4" t="s">
        <v>691</v>
      </c>
      <c r="J474" s="95"/>
      <c r="K474" s="8">
        <f>SUM(K475:K475)</f>
        <v>1600</v>
      </c>
    </row>
    <row r="475" spans="1:11" s="3" customFormat="1" ht="31.5" customHeight="1" x14ac:dyDescent="0.25">
      <c r="A475" s="139"/>
      <c r="B475" s="40" t="s">
        <v>120</v>
      </c>
      <c r="C475" s="94">
        <v>923</v>
      </c>
      <c r="D475" s="95" t="s">
        <v>7</v>
      </c>
      <c r="E475" s="95" t="s">
        <v>5</v>
      </c>
      <c r="F475" s="4" t="s">
        <v>30</v>
      </c>
      <c r="G475" s="4" t="s">
        <v>114</v>
      </c>
      <c r="H475" s="4" t="s">
        <v>2</v>
      </c>
      <c r="I475" s="4" t="s">
        <v>691</v>
      </c>
      <c r="J475" s="110" t="s">
        <v>47</v>
      </c>
      <c r="K475" s="8">
        <v>1600</v>
      </c>
    </row>
    <row r="476" spans="1:11" s="3" customFormat="1" ht="13.95" customHeight="1" x14ac:dyDescent="0.25">
      <c r="A476" s="139"/>
      <c r="B476" s="40" t="s">
        <v>146</v>
      </c>
      <c r="C476" s="94">
        <v>923</v>
      </c>
      <c r="D476" s="95" t="s">
        <v>7</v>
      </c>
      <c r="E476" s="95" t="s">
        <v>5</v>
      </c>
      <c r="F476" s="4" t="s">
        <v>30</v>
      </c>
      <c r="G476" s="4" t="s">
        <v>114</v>
      </c>
      <c r="H476" s="4" t="s">
        <v>4</v>
      </c>
      <c r="I476" s="4"/>
      <c r="J476" s="95"/>
      <c r="K476" s="8">
        <f>SUM(K478)</f>
        <v>111768.9</v>
      </c>
    </row>
    <row r="477" spans="1:11" s="3" customFormat="1" ht="46.2" customHeight="1" x14ac:dyDescent="0.25">
      <c r="A477" s="139"/>
      <c r="B477" s="50" t="s">
        <v>64</v>
      </c>
      <c r="C477" s="94">
        <v>923</v>
      </c>
      <c r="D477" s="95" t="s">
        <v>7</v>
      </c>
      <c r="E477" s="95" t="s">
        <v>5</v>
      </c>
      <c r="F477" s="4" t="s">
        <v>30</v>
      </c>
      <c r="G477" s="4" t="s">
        <v>114</v>
      </c>
      <c r="H477" s="4" t="s">
        <v>4</v>
      </c>
      <c r="I477" s="4" t="s">
        <v>82</v>
      </c>
      <c r="J477" s="95"/>
      <c r="K477" s="8">
        <f>SUM(K478)</f>
        <v>111768.9</v>
      </c>
    </row>
    <row r="478" spans="1:11" s="3" customFormat="1" ht="31.5" customHeight="1" x14ac:dyDescent="0.25">
      <c r="A478" s="139"/>
      <c r="B478" s="37" t="s">
        <v>118</v>
      </c>
      <c r="C478" s="94">
        <v>923</v>
      </c>
      <c r="D478" s="95" t="s">
        <v>7</v>
      </c>
      <c r="E478" s="95" t="s">
        <v>5</v>
      </c>
      <c r="F478" s="4" t="s">
        <v>30</v>
      </c>
      <c r="G478" s="4" t="s">
        <v>114</v>
      </c>
      <c r="H478" s="4" t="s">
        <v>4</v>
      </c>
      <c r="I478" s="4" t="s">
        <v>82</v>
      </c>
      <c r="J478" s="95" t="s">
        <v>57</v>
      </c>
      <c r="K478" s="8">
        <v>111768.9</v>
      </c>
    </row>
    <row r="479" spans="1:11" s="3" customFormat="1" ht="18" customHeight="1" x14ac:dyDescent="0.25">
      <c r="A479" s="139"/>
      <c r="B479" s="7" t="s">
        <v>143</v>
      </c>
      <c r="C479" s="94">
        <v>923</v>
      </c>
      <c r="D479" s="95" t="s">
        <v>7</v>
      </c>
      <c r="E479" s="95" t="s">
        <v>7</v>
      </c>
      <c r="F479" s="4"/>
      <c r="G479" s="4"/>
      <c r="H479" s="4"/>
      <c r="I479" s="4"/>
      <c r="J479" s="95"/>
      <c r="K479" s="8">
        <f>K480</f>
        <v>142020.69999999998</v>
      </c>
    </row>
    <row r="480" spans="1:11" s="3" customFormat="1" ht="16.5" customHeight="1" x14ac:dyDescent="0.25">
      <c r="A480" s="139"/>
      <c r="B480" s="34" t="s">
        <v>374</v>
      </c>
      <c r="C480" s="94">
        <v>923</v>
      </c>
      <c r="D480" s="95" t="s">
        <v>7</v>
      </c>
      <c r="E480" s="95" t="s">
        <v>7</v>
      </c>
      <c r="F480" s="4" t="s">
        <v>30</v>
      </c>
      <c r="G480" s="4"/>
      <c r="H480" s="4"/>
      <c r="I480" s="4"/>
      <c r="J480" s="95"/>
      <c r="K480" s="8">
        <f>K481</f>
        <v>142020.69999999998</v>
      </c>
    </row>
    <row r="481" spans="1:11" s="3" customFormat="1" ht="31.5" customHeight="1" x14ac:dyDescent="0.25">
      <c r="A481" s="139"/>
      <c r="B481" s="7" t="s">
        <v>375</v>
      </c>
      <c r="C481" s="94">
        <v>923</v>
      </c>
      <c r="D481" s="95" t="s">
        <v>7</v>
      </c>
      <c r="E481" s="95" t="s">
        <v>7</v>
      </c>
      <c r="F481" s="4" t="s">
        <v>30</v>
      </c>
      <c r="G481" s="4" t="s">
        <v>87</v>
      </c>
      <c r="H481" s="4"/>
      <c r="I481" s="4"/>
      <c r="J481" s="95"/>
      <c r="K481" s="8">
        <f>K494+K482+K501</f>
        <v>142020.69999999998</v>
      </c>
    </row>
    <row r="482" spans="1:11" s="3" customFormat="1" ht="47.25" customHeight="1" x14ac:dyDescent="0.25">
      <c r="A482" s="139"/>
      <c r="B482" s="34" t="s">
        <v>381</v>
      </c>
      <c r="C482" s="94">
        <v>923</v>
      </c>
      <c r="D482" s="95" t="s">
        <v>7</v>
      </c>
      <c r="E482" s="95" t="s">
        <v>7</v>
      </c>
      <c r="F482" s="4" t="s">
        <v>30</v>
      </c>
      <c r="G482" s="100">
        <v>1</v>
      </c>
      <c r="H482" s="4" t="s">
        <v>2</v>
      </c>
      <c r="I482" s="4"/>
      <c r="J482" s="4"/>
      <c r="K482" s="8">
        <f>SUM(K485+K483+K488+K491)</f>
        <v>4313.8</v>
      </c>
    </row>
    <row r="483" spans="1:11" s="3" customFormat="1" ht="106.95" customHeight="1" x14ac:dyDescent="0.25">
      <c r="A483" s="139"/>
      <c r="B483" s="53" t="s">
        <v>305</v>
      </c>
      <c r="C483" s="94">
        <v>923</v>
      </c>
      <c r="D483" s="95" t="s">
        <v>7</v>
      </c>
      <c r="E483" s="95" t="s">
        <v>7</v>
      </c>
      <c r="F483" s="4" t="s">
        <v>30</v>
      </c>
      <c r="G483" s="4" t="s">
        <v>87</v>
      </c>
      <c r="H483" s="4" t="s">
        <v>2</v>
      </c>
      <c r="I483" s="95" t="s">
        <v>121</v>
      </c>
      <c r="J483" s="95"/>
      <c r="K483" s="8">
        <f>SUM(K484:K484)</f>
        <v>252</v>
      </c>
    </row>
    <row r="484" spans="1:11" s="3" customFormat="1" ht="50.25" customHeight="1" x14ac:dyDescent="0.25">
      <c r="A484" s="139"/>
      <c r="B484" s="7" t="s">
        <v>119</v>
      </c>
      <c r="C484" s="94">
        <v>923</v>
      </c>
      <c r="D484" s="95" t="s">
        <v>7</v>
      </c>
      <c r="E484" s="95" t="s">
        <v>7</v>
      </c>
      <c r="F484" s="4" t="s">
        <v>30</v>
      </c>
      <c r="G484" s="4" t="s">
        <v>87</v>
      </c>
      <c r="H484" s="4" t="s">
        <v>2</v>
      </c>
      <c r="I484" s="95" t="s">
        <v>121</v>
      </c>
      <c r="J484" s="95" t="s">
        <v>46</v>
      </c>
      <c r="K484" s="8">
        <v>252</v>
      </c>
    </row>
    <row r="485" spans="1:11" s="3" customFormat="1" ht="47.25" customHeight="1" x14ac:dyDescent="0.25">
      <c r="A485" s="139"/>
      <c r="B485" s="7" t="s">
        <v>708</v>
      </c>
      <c r="C485" s="94">
        <v>923</v>
      </c>
      <c r="D485" s="95" t="s">
        <v>7</v>
      </c>
      <c r="E485" s="95" t="s">
        <v>7</v>
      </c>
      <c r="F485" s="4" t="s">
        <v>30</v>
      </c>
      <c r="G485" s="4" t="s">
        <v>87</v>
      </c>
      <c r="H485" s="4" t="s">
        <v>2</v>
      </c>
      <c r="I485" s="4" t="s">
        <v>176</v>
      </c>
      <c r="J485" s="95"/>
      <c r="K485" s="8">
        <f>SUM(K486:K487)</f>
        <v>2030.8</v>
      </c>
    </row>
    <row r="486" spans="1:11" s="3" customFormat="1" ht="51" customHeight="1" x14ac:dyDescent="0.25">
      <c r="A486" s="139"/>
      <c r="B486" s="7" t="s">
        <v>119</v>
      </c>
      <c r="C486" s="94">
        <v>923</v>
      </c>
      <c r="D486" s="95" t="s">
        <v>7</v>
      </c>
      <c r="E486" s="95" t="s">
        <v>7</v>
      </c>
      <c r="F486" s="4" t="s">
        <v>30</v>
      </c>
      <c r="G486" s="4" t="s">
        <v>87</v>
      </c>
      <c r="H486" s="4" t="s">
        <v>2</v>
      </c>
      <c r="I486" s="4" t="s">
        <v>176</v>
      </c>
      <c r="J486" s="95" t="s">
        <v>46</v>
      </c>
      <c r="K486" s="8">
        <v>1920.8</v>
      </c>
    </row>
    <row r="487" spans="1:11" s="3" customFormat="1" ht="31.5" customHeight="1" x14ac:dyDescent="0.25">
      <c r="A487" s="139"/>
      <c r="B487" s="7" t="s">
        <v>120</v>
      </c>
      <c r="C487" s="94">
        <v>923</v>
      </c>
      <c r="D487" s="95" t="s">
        <v>7</v>
      </c>
      <c r="E487" s="95" t="s">
        <v>7</v>
      </c>
      <c r="F487" s="4" t="s">
        <v>30</v>
      </c>
      <c r="G487" s="4" t="s">
        <v>87</v>
      </c>
      <c r="H487" s="4" t="s">
        <v>2</v>
      </c>
      <c r="I487" s="4" t="s">
        <v>176</v>
      </c>
      <c r="J487" s="95" t="s">
        <v>47</v>
      </c>
      <c r="K487" s="8">
        <v>110</v>
      </c>
    </row>
    <row r="488" spans="1:11" s="3" customFormat="1" ht="94.5" customHeight="1" x14ac:dyDescent="0.25">
      <c r="A488" s="139"/>
      <c r="B488" s="35" t="s">
        <v>710</v>
      </c>
      <c r="C488" s="94">
        <v>923</v>
      </c>
      <c r="D488" s="95" t="s">
        <v>7</v>
      </c>
      <c r="E488" s="95" t="s">
        <v>7</v>
      </c>
      <c r="F488" s="4" t="s">
        <v>30</v>
      </c>
      <c r="G488" s="100">
        <v>1</v>
      </c>
      <c r="H488" s="4" t="s">
        <v>2</v>
      </c>
      <c r="I488" s="4" t="s">
        <v>77</v>
      </c>
      <c r="J488" s="4"/>
      <c r="K488" s="8">
        <f>SUM(K489:K490)</f>
        <v>1015.5</v>
      </c>
    </row>
    <row r="489" spans="1:11" s="3" customFormat="1" ht="47.25" customHeight="1" x14ac:dyDescent="0.25">
      <c r="A489" s="139"/>
      <c r="B489" s="7" t="s">
        <v>119</v>
      </c>
      <c r="C489" s="94">
        <v>923</v>
      </c>
      <c r="D489" s="95" t="s">
        <v>7</v>
      </c>
      <c r="E489" s="95" t="s">
        <v>7</v>
      </c>
      <c r="F489" s="4" t="s">
        <v>30</v>
      </c>
      <c r="G489" s="100">
        <v>1</v>
      </c>
      <c r="H489" s="4" t="s">
        <v>2</v>
      </c>
      <c r="I489" s="4" t="s">
        <v>77</v>
      </c>
      <c r="J489" s="4" t="s">
        <v>46</v>
      </c>
      <c r="K489" s="8">
        <v>945.5</v>
      </c>
    </row>
    <row r="490" spans="1:11" s="3" customFormat="1" ht="31.5" customHeight="1" x14ac:dyDescent="0.25">
      <c r="A490" s="139"/>
      <c r="B490" s="7" t="s">
        <v>120</v>
      </c>
      <c r="C490" s="94">
        <v>923</v>
      </c>
      <c r="D490" s="95" t="s">
        <v>7</v>
      </c>
      <c r="E490" s="95" t="s">
        <v>7</v>
      </c>
      <c r="F490" s="4" t="s">
        <v>30</v>
      </c>
      <c r="G490" s="100">
        <v>1</v>
      </c>
      <c r="H490" s="4" t="s">
        <v>2</v>
      </c>
      <c r="I490" s="4" t="s">
        <v>77</v>
      </c>
      <c r="J490" s="4" t="s">
        <v>47</v>
      </c>
      <c r="K490" s="8">
        <v>70</v>
      </c>
    </row>
    <row r="491" spans="1:11" s="3" customFormat="1" ht="123" customHeight="1" x14ac:dyDescent="0.25">
      <c r="A491" s="139"/>
      <c r="B491" s="53" t="s">
        <v>598</v>
      </c>
      <c r="C491" s="94">
        <v>923</v>
      </c>
      <c r="D491" s="95" t="s">
        <v>7</v>
      </c>
      <c r="E491" s="95" t="s">
        <v>7</v>
      </c>
      <c r="F491" s="4" t="s">
        <v>30</v>
      </c>
      <c r="G491" s="100">
        <v>1</v>
      </c>
      <c r="H491" s="4" t="s">
        <v>2</v>
      </c>
      <c r="I491" s="4" t="s">
        <v>596</v>
      </c>
      <c r="J491" s="4"/>
      <c r="K491" s="8">
        <f>K492+K493</f>
        <v>1015.5</v>
      </c>
    </row>
    <row r="492" spans="1:11" s="3" customFormat="1" ht="49.5" customHeight="1" x14ac:dyDescent="0.25">
      <c r="A492" s="139"/>
      <c r="B492" s="7" t="s">
        <v>119</v>
      </c>
      <c r="C492" s="94">
        <v>923</v>
      </c>
      <c r="D492" s="95" t="s">
        <v>7</v>
      </c>
      <c r="E492" s="95" t="s">
        <v>7</v>
      </c>
      <c r="F492" s="4" t="s">
        <v>30</v>
      </c>
      <c r="G492" s="100">
        <v>1</v>
      </c>
      <c r="H492" s="4" t="s">
        <v>2</v>
      </c>
      <c r="I492" s="4" t="s">
        <v>596</v>
      </c>
      <c r="J492" s="4" t="s">
        <v>46</v>
      </c>
      <c r="K492" s="8">
        <v>945.5</v>
      </c>
    </row>
    <row r="493" spans="1:11" s="3" customFormat="1" ht="33" customHeight="1" x14ac:dyDescent="0.25">
      <c r="A493" s="139"/>
      <c r="B493" s="7" t="s">
        <v>120</v>
      </c>
      <c r="C493" s="94">
        <v>923</v>
      </c>
      <c r="D493" s="95" t="s">
        <v>7</v>
      </c>
      <c r="E493" s="95" t="s">
        <v>7</v>
      </c>
      <c r="F493" s="4" t="s">
        <v>30</v>
      </c>
      <c r="G493" s="100">
        <v>1</v>
      </c>
      <c r="H493" s="4" t="s">
        <v>2</v>
      </c>
      <c r="I493" s="4" t="s">
        <v>596</v>
      </c>
      <c r="J493" s="4" t="s">
        <v>47</v>
      </c>
      <c r="K493" s="8">
        <v>70</v>
      </c>
    </row>
    <row r="494" spans="1:11" s="3" customFormat="1" ht="18" customHeight="1" x14ac:dyDescent="0.25">
      <c r="A494" s="139"/>
      <c r="B494" s="7" t="s">
        <v>144</v>
      </c>
      <c r="C494" s="94">
        <v>923</v>
      </c>
      <c r="D494" s="95" t="s">
        <v>7</v>
      </c>
      <c r="E494" s="95" t="s">
        <v>7</v>
      </c>
      <c r="F494" s="4" t="s">
        <v>30</v>
      </c>
      <c r="G494" s="4" t="s">
        <v>87</v>
      </c>
      <c r="H494" s="4" t="s">
        <v>4</v>
      </c>
      <c r="I494" s="4"/>
      <c r="J494" s="95"/>
      <c r="K494" s="8">
        <f>K495+K499</f>
        <v>21451.100000000002</v>
      </c>
    </row>
    <row r="495" spans="1:11" s="3" customFormat="1" ht="18" customHeight="1" x14ac:dyDescent="0.25">
      <c r="A495" s="139"/>
      <c r="B495" s="7" t="s">
        <v>58</v>
      </c>
      <c r="C495" s="94">
        <v>923</v>
      </c>
      <c r="D495" s="95" t="s">
        <v>7</v>
      </c>
      <c r="E495" s="95" t="s">
        <v>7</v>
      </c>
      <c r="F495" s="4" t="s">
        <v>30</v>
      </c>
      <c r="G495" s="4" t="s">
        <v>87</v>
      </c>
      <c r="H495" s="4" t="s">
        <v>4</v>
      </c>
      <c r="I495" s="4" t="s">
        <v>75</v>
      </c>
      <c r="J495" s="95"/>
      <c r="K495" s="8">
        <f>K496+K497+K498</f>
        <v>21396.7</v>
      </c>
    </row>
    <row r="496" spans="1:11" s="3" customFormat="1" ht="50.25" customHeight="1" x14ac:dyDescent="0.25">
      <c r="A496" s="139"/>
      <c r="B496" s="7" t="s">
        <v>119</v>
      </c>
      <c r="C496" s="94">
        <v>923</v>
      </c>
      <c r="D496" s="95" t="s">
        <v>7</v>
      </c>
      <c r="E496" s="95" t="s">
        <v>7</v>
      </c>
      <c r="F496" s="4" t="s">
        <v>30</v>
      </c>
      <c r="G496" s="4" t="s">
        <v>87</v>
      </c>
      <c r="H496" s="4" t="s">
        <v>4</v>
      </c>
      <c r="I496" s="4" t="s">
        <v>75</v>
      </c>
      <c r="J496" s="95" t="s">
        <v>46</v>
      </c>
      <c r="K496" s="8">
        <v>20146.900000000001</v>
      </c>
    </row>
    <row r="497" spans="1:12" s="3" customFormat="1" ht="31.5" customHeight="1" x14ac:dyDescent="0.25">
      <c r="A497" s="139"/>
      <c r="B497" s="7" t="s">
        <v>120</v>
      </c>
      <c r="C497" s="94">
        <v>923</v>
      </c>
      <c r="D497" s="95" t="s">
        <v>7</v>
      </c>
      <c r="E497" s="95" t="s">
        <v>7</v>
      </c>
      <c r="F497" s="4" t="s">
        <v>30</v>
      </c>
      <c r="G497" s="4" t="s">
        <v>87</v>
      </c>
      <c r="H497" s="4" t="s">
        <v>4</v>
      </c>
      <c r="I497" s="4" t="s">
        <v>75</v>
      </c>
      <c r="J497" s="95" t="s">
        <v>47</v>
      </c>
      <c r="K497" s="8">
        <v>735.7</v>
      </c>
    </row>
    <row r="498" spans="1:12" s="3" customFormat="1" ht="18" customHeight="1" x14ac:dyDescent="0.25">
      <c r="A498" s="139"/>
      <c r="B498" s="40" t="s">
        <v>48</v>
      </c>
      <c r="C498" s="94">
        <v>923</v>
      </c>
      <c r="D498" s="95" t="s">
        <v>7</v>
      </c>
      <c r="E498" s="95" t="s">
        <v>7</v>
      </c>
      <c r="F498" s="4" t="s">
        <v>30</v>
      </c>
      <c r="G498" s="4" t="s">
        <v>87</v>
      </c>
      <c r="H498" s="4" t="s">
        <v>4</v>
      </c>
      <c r="I498" s="4" t="s">
        <v>75</v>
      </c>
      <c r="J498" s="95" t="s">
        <v>49</v>
      </c>
      <c r="K498" s="8">
        <v>514.1</v>
      </c>
    </row>
    <row r="499" spans="1:12" s="3" customFormat="1" ht="18" customHeight="1" x14ac:dyDescent="0.25">
      <c r="A499" s="139"/>
      <c r="B499" s="40" t="s">
        <v>230</v>
      </c>
      <c r="C499" s="94">
        <v>923</v>
      </c>
      <c r="D499" s="4" t="s">
        <v>7</v>
      </c>
      <c r="E499" s="4" t="s">
        <v>7</v>
      </c>
      <c r="F499" s="4" t="s">
        <v>30</v>
      </c>
      <c r="G499" s="100">
        <v>1</v>
      </c>
      <c r="H499" s="4" t="s">
        <v>4</v>
      </c>
      <c r="I499" s="4" t="s">
        <v>229</v>
      </c>
      <c r="J499" s="4"/>
      <c r="K499" s="8">
        <f t="shared" ref="K499" si="25">SUM(K500)</f>
        <v>54.4</v>
      </c>
    </row>
    <row r="500" spans="1:12" s="3" customFormat="1" ht="31.5" customHeight="1" x14ac:dyDescent="0.25">
      <c r="A500" s="139"/>
      <c r="B500" s="40" t="s">
        <v>120</v>
      </c>
      <c r="C500" s="94">
        <v>923</v>
      </c>
      <c r="D500" s="4" t="s">
        <v>7</v>
      </c>
      <c r="E500" s="4" t="s">
        <v>7</v>
      </c>
      <c r="F500" s="4" t="s">
        <v>30</v>
      </c>
      <c r="G500" s="100">
        <v>1</v>
      </c>
      <c r="H500" s="4" t="s">
        <v>4</v>
      </c>
      <c r="I500" s="4" t="s">
        <v>229</v>
      </c>
      <c r="J500" s="4" t="s">
        <v>47</v>
      </c>
      <c r="K500" s="8">
        <v>54.4</v>
      </c>
    </row>
    <row r="501" spans="1:12" s="3" customFormat="1" ht="18" customHeight="1" x14ac:dyDescent="0.25">
      <c r="A501" s="139"/>
      <c r="B501" s="40" t="s">
        <v>464</v>
      </c>
      <c r="C501" s="94">
        <v>923</v>
      </c>
      <c r="D501" s="95" t="s">
        <v>7</v>
      </c>
      <c r="E501" s="95" t="s">
        <v>7</v>
      </c>
      <c r="F501" s="4" t="s">
        <v>30</v>
      </c>
      <c r="G501" s="4" t="s">
        <v>87</v>
      </c>
      <c r="H501" s="4" t="s">
        <v>5</v>
      </c>
      <c r="I501" s="4"/>
      <c r="J501" s="95"/>
      <c r="K501" s="8">
        <f t="shared" ref="K501" si="26">SUM(K502)</f>
        <v>116255.79999999999</v>
      </c>
    </row>
    <row r="502" spans="1:12" s="3" customFormat="1" ht="47.25" customHeight="1" x14ac:dyDescent="0.25">
      <c r="A502" s="139"/>
      <c r="B502" s="50" t="s">
        <v>64</v>
      </c>
      <c r="C502" s="94">
        <v>923</v>
      </c>
      <c r="D502" s="95" t="s">
        <v>7</v>
      </c>
      <c r="E502" s="95" t="s">
        <v>7</v>
      </c>
      <c r="F502" s="4" t="s">
        <v>30</v>
      </c>
      <c r="G502" s="4" t="s">
        <v>87</v>
      </c>
      <c r="H502" s="4" t="s">
        <v>5</v>
      </c>
      <c r="I502" s="4" t="s">
        <v>82</v>
      </c>
      <c r="J502" s="95"/>
      <c r="K502" s="8">
        <f>K503+K504+K505+K506</f>
        <v>116255.79999999999</v>
      </c>
    </row>
    <row r="503" spans="1:12" s="3" customFormat="1" ht="46.95" customHeight="1" x14ac:dyDescent="0.25">
      <c r="A503" s="139"/>
      <c r="B503" s="7" t="s">
        <v>119</v>
      </c>
      <c r="C503" s="94">
        <v>923</v>
      </c>
      <c r="D503" s="95" t="s">
        <v>7</v>
      </c>
      <c r="E503" s="95" t="s">
        <v>7</v>
      </c>
      <c r="F503" s="4" t="s">
        <v>30</v>
      </c>
      <c r="G503" s="4" t="s">
        <v>87</v>
      </c>
      <c r="H503" s="4" t="s">
        <v>5</v>
      </c>
      <c r="I503" s="4" t="s">
        <v>82</v>
      </c>
      <c r="J503" s="95" t="s">
        <v>46</v>
      </c>
      <c r="K503" s="8">
        <v>22760.2</v>
      </c>
      <c r="L503" s="3">
        <f>K503+K504+K506</f>
        <v>28457.200000000001</v>
      </c>
    </row>
    <row r="504" spans="1:12" s="3" customFormat="1" ht="31.5" customHeight="1" x14ac:dyDescent="0.25">
      <c r="A504" s="139"/>
      <c r="B504" s="7" t="s">
        <v>120</v>
      </c>
      <c r="C504" s="94">
        <v>923</v>
      </c>
      <c r="D504" s="95" t="s">
        <v>7</v>
      </c>
      <c r="E504" s="95" t="s">
        <v>7</v>
      </c>
      <c r="F504" s="4" t="s">
        <v>30</v>
      </c>
      <c r="G504" s="4" t="s">
        <v>87</v>
      </c>
      <c r="H504" s="4" t="s">
        <v>5</v>
      </c>
      <c r="I504" s="4" t="s">
        <v>82</v>
      </c>
      <c r="J504" s="95" t="s">
        <v>47</v>
      </c>
      <c r="K504" s="8">
        <v>4046.5</v>
      </c>
    </row>
    <row r="505" spans="1:12" s="3" customFormat="1" ht="31.5" customHeight="1" x14ac:dyDescent="0.25">
      <c r="A505" s="139"/>
      <c r="B505" s="37" t="s">
        <v>118</v>
      </c>
      <c r="C505" s="94">
        <v>923</v>
      </c>
      <c r="D505" s="95" t="s">
        <v>7</v>
      </c>
      <c r="E505" s="95" t="s">
        <v>7</v>
      </c>
      <c r="F505" s="4" t="s">
        <v>30</v>
      </c>
      <c r="G505" s="4" t="s">
        <v>87</v>
      </c>
      <c r="H505" s="4" t="s">
        <v>5</v>
      </c>
      <c r="I505" s="4" t="s">
        <v>82</v>
      </c>
      <c r="J505" s="95" t="s">
        <v>57</v>
      </c>
      <c r="K505" s="8">
        <f>12902.7+69379.4+5516.5</f>
        <v>87798.599999999991</v>
      </c>
    </row>
    <row r="506" spans="1:12" s="3" customFormat="1" ht="18" customHeight="1" x14ac:dyDescent="0.25">
      <c r="A506" s="139"/>
      <c r="B506" s="37" t="s">
        <v>48</v>
      </c>
      <c r="C506" s="94">
        <v>923</v>
      </c>
      <c r="D506" s="95" t="s">
        <v>7</v>
      </c>
      <c r="E506" s="95" t="s">
        <v>7</v>
      </c>
      <c r="F506" s="4" t="s">
        <v>30</v>
      </c>
      <c r="G506" s="4" t="s">
        <v>87</v>
      </c>
      <c r="H506" s="4" t="s">
        <v>5</v>
      </c>
      <c r="I506" s="4" t="s">
        <v>82</v>
      </c>
      <c r="J506" s="95" t="s">
        <v>49</v>
      </c>
      <c r="K506" s="8">
        <v>1650.5</v>
      </c>
    </row>
    <row r="507" spans="1:12" s="3" customFormat="1" ht="31.5" customHeight="1" x14ac:dyDescent="0.25">
      <c r="A507" s="138">
        <v>9</v>
      </c>
      <c r="B507" s="7" t="s">
        <v>467</v>
      </c>
      <c r="C507" s="94">
        <v>925</v>
      </c>
      <c r="D507" s="95"/>
      <c r="E507" s="95"/>
      <c r="F507" s="95"/>
      <c r="G507" s="94"/>
      <c r="H507" s="95"/>
      <c r="I507" s="95"/>
      <c r="J507" s="95"/>
      <c r="K507" s="8">
        <f>SUM(K508+K515+K642)</f>
        <v>3309890.9</v>
      </c>
    </row>
    <row r="508" spans="1:12" s="3" customFormat="1" ht="18" customHeight="1" x14ac:dyDescent="0.25">
      <c r="A508" s="139"/>
      <c r="B508" s="7" t="s">
        <v>14</v>
      </c>
      <c r="C508" s="94">
        <v>925</v>
      </c>
      <c r="D508" s="95" t="s">
        <v>5</v>
      </c>
      <c r="E508" s="95"/>
      <c r="F508" s="95"/>
      <c r="G508" s="94"/>
      <c r="H508" s="95"/>
      <c r="I508" s="95"/>
      <c r="J508" s="95"/>
      <c r="K508" s="8">
        <f>SUM(K509)</f>
        <v>403.1</v>
      </c>
    </row>
    <row r="509" spans="1:12" s="3" customFormat="1" ht="31.5" customHeight="1" x14ac:dyDescent="0.25">
      <c r="A509" s="139"/>
      <c r="B509" s="7" t="s">
        <v>126</v>
      </c>
      <c r="C509" s="94">
        <v>925</v>
      </c>
      <c r="D509" s="95" t="s">
        <v>5</v>
      </c>
      <c r="E509" s="4" t="s">
        <v>10</v>
      </c>
      <c r="F509" s="4"/>
      <c r="G509" s="100"/>
      <c r="H509" s="4"/>
      <c r="I509" s="4"/>
      <c r="J509" s="95"/>
      <c r="K509" s="8">
        <f>K510</f>
        <v>403.1</v>
      </c>
    </row>
    <row r="510" spans="1:12" s="3" customFormat="1" ht="18" customHeight="1" x14ac:dyDescent="0.25">
      <c r="A510" s="139"/>
      <c r="B510" s="34" t="s">
        <v>343</v>
      </c>
      <c r="C510" s="94">
        <v>925</v>
      </c>
      <c r="D510" s="4" t="s">
        <v>5</v>
      </c>
      <c r="E510" s="4" t="s">
        <v>10</v>
      </c>
      <c r="F510" s="4" t="s">
        <v>80</v>
      </c>
      <c r="G510" s="4"/>
      <c r="H510" s="4"/>
      <c r="I510" s="4"/>
      <c r="J510" s="95"/>
      <c r="K510" s="8">
        <f>K511</f>
        <v>403.1</v>
      </c>
    </row>
    <row r="511" spans="1:12" s="3" customFormat="1" ht="47.25" customHeight="1" x14ac:dyDescent="0.25">
      <c r="A511" s="139"/>
      <c r="B511" s="34" t="s">
        <v>344</v>
      </c>
      <c r="C511" s="94">
        <v>925</v>
      </c>
      <c r="D511" s="4" t="s">
        <v>5</v>
      </c>
      <c r="E511" s="4" t="s">
        <v>10</v>
      </c>
      <c r="F511" s="4" t="s">
        <v>80</v>
      </c>
      <c r="G511" s="4" t="s">
        <v>114</v>
      </c>
      <c r="H511" s="4"/>
      <c r="I511" s="4"/>
      <c r="J511" s="95"/>
      <c r="K511" s="8">
        <f>SUM(K512)</f>
        <v>403.1</v>
      </c>
    </row>
    <row r="512" spans="1:12" s="3" customFormat="1" ht="30.6" customHeight="1" x14ac:dyDescent="0.25">
      <c r="A512" s="139"/>
      <c r="B512" s="34" t="s">
        <v>127</v>
      </c>
      <c r="C512" s="94">
        <v>925</v>
      </c>
      <c r="D512" s="4" t="s">
        <v>5</v>
      </c>
      <c r="E512" s="4" t="s">
        <v>10</v>
      </c>
      <c r="F512" s="4" t="s">
        <v>80</v>
      </c>
      <c r="G512" s="4" t="s">
        <v>114</v>
      </c>
      <c r="H512" s="4" t="s">
        <v>2</v>
      </c>
      <c r="I512" s="4"/>
      <c r="J512" s="95"/>
      <c r="K512" s="8">
        <f>SUM(K513)</f>
        <v>403.1</v>
      </c>
    </row>
    <row r="513" spans="1:12" s="3" customFormat="1" ht="31.5" customHeight="1" x14ac:dyDescent="0.25">
      <c r="A513" s="139"/>
      <c r="B513" s="34" t="s">
        <v>128</v>
      </c>
      <c r="C513" s="94">
        <v>925</v>
      </c>
      <c r="D513" s="4" t="s">
        <v>5</v>
      </c>
      <c r="E513" s="4" t="s">
        <v>10</v>
      </c>
      <c r="F513" s="4" t="s">
        <v>80</v>
      </c>
      <c r="G513" s="4" t="s">
        <v>114</v>
      </c>
      <c r="H513" s="4" t="s">
        <v>2</v>
      </c>
      <c r="I513" s="4" t="s">
        <v>131</v>
      </c>
      <c r="J513" s="95"/>
      <c r="K513" s="8">
        <f>SUM(K514:K514)</f>
        <v>403.1</v>
      </c>
    </row>
    <row r="514" spans="1:12" s="3" customFormat="1" ht="31.5" customHeight="1" x14ac:dyDescent="0.25">
      <c r="A514" s="139"/>
      <c r="B514" s="7" t="s">
        <v>120</v>
      </c>
      <c r="C514" s="94">
        <v>925</v>
      </c>
      <c r="D514" s="4" t="s">
        <v>5</v>
      </c>
      <c r="E514" s="4" t="s">
        <v>10</v>
      </c>
      <c r="F514" s="4" t="s">
        <v>80</v>
      </c>
      <c r="G514" s="4" t="s">
        <v>114</v>
      </c>
      <c r="H514" s="4" t="s">
        <v>2</v>
      </c>
      <c r="I514" s="4" t="s">
        <v>131</v>
      </c>
      <c r="J514" s="95" t="s">
        <v>47</v>
      </c>
      <c r="K514" s="8">
        <f>24.6+15+210.5+103+50</f>
        <v>403.1</v>
      </c>
    </row>
    <row r="515" spans="1:12" s="3" customFormat="1" ht="18" customHeight="1" x14ac:dyDescent="0.25">
      <c r="A515" s="139"/>
      <c r="B515" s="7" t="s">
        <v>18</v>
      </c>
      <c r="C515" s="94">
        <v>925</v>
      </c>
      <c r="D515" s="4" t="s">
        <v>8</v>
      </c>
      <c r="E515" s="95"/>
      <c r="F515" s="95"/>
      <c r="G515" s="94"/>
      <c r="H515" s="95"/>
      <c r="I515" s="95"/>
      <c r="J515" s="95"/>
      <c r="K515" s="8">
        <f>SUM(K516+K529+K587+K569+K581)</f>
        <v>3294310.0999999996</v>
      </c>
    </row>
    <row r="516" spans="1:12" s="3" customFormat="1" ht="18" customHeight="1" x14ac:dyDescent="0.25">
      <c r="A516" s="139"/>
      <c r="B516" s="7" t="s">
        <v>25</v>
      </c>
      <c r="C516" s="94">
        <v>925</v>
      </c>
      <c r="D516" s="95" t="s">
        <v>8</v>
      </c>
      <c r="E516" s="95" t="s">
        <v>2</v>
      </c>
      <c r="F516" s="95"/>
      <c r="G516" s="94"/>
      <c r="H516" s="95"/>
      <c r="I516" s="95"/>
      <c r="J516" s="95"/>
      <c r="K516" s="8">
        <f>SUM(K517)</f>
        <v>1066886.6000000001</v>
      </c>
    </row>
    <row r="517" spans="1:12" s="3" customFormat="1" ht="18" customHeight="1" x14ac:dyDescent="0.25">
      <c r="A517" s="139"/>
      <c r="B517" s="34" t="s">
        <v>376</v>
      </c>
      <c r="C517" s="94">
        <v>925</v>
      </c>
      <c r="D517" s="95" t="s">
        <v>8</v>
      </c>
      <c r="E517" s="95" t="s">
        <v>2</v>
      </c>
      <c r="F517" s="95" t="s">
        <v>2</v>
      </c>
      <c r="G517" s="94"/>
      <c r="H517" s="95"/>
      <c r="I517" s="95"/>
      <c r="J517" s="95"/>
      <c r="K517" s="8">
        <f>SUM(K518)</f>
        <v>1066886.6000000001</v>
      </c>
      <c r="L517" s="3">
        <v>3304723.4</v>
      </c>
    </row>
    <row r="518" spans="1:12" s="3" customFormat="1" ht="19.5" customHeight="1" x14ac:dyDescent="0.25">
      <c r="A518" s="139"/>
      <c r="B518" s="34" t="s">
        <v>377</v>
      </c>
      <c r="C518" s="94">
        <v>925</v>
      </c>
      <c r="D518" s="95" t="s">
        <v>8</v>
      </c>
      <c r="E518" s="95" t="s">
        <v>2</v>
      </c>
      <c r="F518" s="95" t="s">
        <v>2</v>
      </c>
      <c r="G518" s="94">
        <v>1</v>
      </c>
      <c r="H518" s="95"/>
      <c r="I518" s="95"/>
      <c r="J518" s="95"/>
      <c r="K518" s="8">
        <f>SUM(K526+K519)</f>
        <v>1066886.6000000001</v>
      </c>
      <c r="L518" s="3">
        <f>K517+K530+K570+K582+K588+K644</f>
        <v>3309148.8</v>
      </c>
    </row>
    <row r="519" spans="1:12" s="3" customFormat="1" ht="47.25" customHeight="1" x14ac:dyDescent="0.25">
      <c r="A519" s="139"/>
      <c r="B519" s="6" t="s">
        <v>105</v>
      </c>
      <c r="C519" s="94">
        <v>925</v>
      </c>
      <c r="D519" s="95" t="s">
        <v>8</v>
      </c>
      <c r="E519" s="95" t="s">
        <v>2</v>
      </c>
      <c r="F519" s="95" t="s">
        <v>2</v>
      </c>
      <c r="G519" s="94">
        <v>1</v>
      </c>
      <c r="H519" s="95" t="s">
        <v>4</v>
      </c>
      <c r="I519" s="95"/>
      <c r="J519" s="95"/>
      <c r="K519" s="8">
        <f>SUM(K524+K520+K522)</f>
        <v>1066331.6000000001</v>
      </c>
    </row>
    <row r="520" spans="1:12" s="3" customFormat="1" ht="47.25" customHeight="1" x14ac:dyDescent="0.25">
      <c r="A520" s="139"/>
      <c r="B520" s="6" t="s">
        <v>106</v>
      </c>
      <c r="C520" s="94">
        <v>925</v>
      </c>
      <c r="D520" s="95" t="s">
        <v>8</v>
      </c>
      <c r="E520" s="95" t="s">
        <v>2</v>
      </c>
      <c r="F520" s="95" t="s">
        <v>2</v>
      </c>
      <c r="G520" s="94">
        <v>1</v>
      </c>
      <c r="H520" s="95" t="s">
        <v>4</v>
      </c>
      <c r="I520" s="95" t="s">
        <v>82</v>
      </c>
      <c r="J520" s="95"/>
      <c r="K520" s="8">
        <f>SUM(K521)</f>
        <v>324713.2</v>
      </c>
    </row>
    <row r="521" spans="1:12" s="3" customFormat="1" ht="31.5" customHeight="1" x14ac:dyDescent="0.25">
      <c r="A521" s="139"/>
      <c r="B521" s="37" t="s">
        <v>118</v>
      </c>
      <c r="C521" s="94">
        <v>925</v>
      </c>
      <c r="D521" s="95" t="s">
        <v>8</v>
      </c>
      <c r="E521" s="95" t="s">
        <v>2</v>
      </c>
      <c r="F521" s="95" t="s">
        <v>2</v>
      </c>
      <c r="G521" s="94">
        <v>1</v>
      </c>
      <c r="H521" s="95" t="s">
        <v>4</v>
      </c>
      <c r="I521" s="95" t="s">
        <v>82</v>
      </c>
      <c r="J521" s="95" t="s">
        <v>57</v>
      </c>
      <c r="K521" s="8">
        <v>324713.2</v>
      </c>
    </row>
    <row r="522" spans="1:12" s="3" customFormat="1" ht="31.5" customHeight="1" x14ac:dyDescent="0.25">
      <c r="A522" s="139"/>
      <c r="B522" s="7" t="s">
        <v>211</v>
      </c>
      <c r="C522" s="94">
        <v>925</v>
      </c>
      <c r="D522" s="95" t="s">
        <v>8</v>
      </c>
      <c r="E522" s="95" t="s">
        <v>2</v>
      </c>
      <c r="F522" s="4" t="s">
        <v>2</v>
      </c>
      <c r="G522" s="4" t="s">
        <v>87</v>
      </c>
      <c r="H522" s="4" t="s">
        <v>4</v>
      </c>
      <c r="I522" s="4" t="s">
        <v>194</v>
      </c>
      <c r="J522" s="95"/>
      <c r="K522" s="8">
        <f>K523</f>
        <v>1650.3</v>
      </c>
    </row>
    <row r="523" spans="1:12" s="3" customFormat="1" ht="31.5" customHeight="1" x14ac:dyDescent="0.25">
      <c r="A523" s="139"/>
      <c r="B523" s="37" t="s">
        <v>118</v>
      </c>
      <c r="C523" s="94">
        <v>925</v>
      </c>
      <c r="D523" s="95" t="s">
        <v>8</v>
      </c>
      <c r="E523" s="95" t="s">
        <v>2</v>
      </c>
      <c r="F523" s="4" t="s">
        <v>2</v>
      </c>
      <c r="G523" s="4" t="s">
        <v>87</v>
      </c>
      <c r="H523" s="4" t="s">
        <v>4</v>
      </c>
      <c r="I523" s="4" t="s">
        <v>194</v>
      </c>
      <c r="J523" s="95" t="s">
        <v>57</v>
      </c>
      <c r="K523" s="8">
        <v>1650.3</v>
      </c>
    </row>
    <row r="524" spans="1:12" s="3" customFormat="1" ht="63" customHeight="1" x14ac:dyDescent="0.25">
      <c r="A524" s="139"/>
      <c r="B524" s="6" t="s">
        <v>198</v>
      </c>
      <c r="C524" s="94">
        <v>925</v>
      </c>
      <c r="D524" s="95" t="s">
        <v>8</v>
      </c>
      <c r="E524" s="95" t="s">
        <v>2</v>
      </c>
      <c r="F524" s="95" t="s">
        <v>2</v>
      </c>
      <c r="G524" s="94">
        <v>1</v>
      </c>
      <c r="H524" s="95" t="s">
        <v>4</v>
      </c>
      <c r="I524" s="95" t="s">
        <v>107</v>
      </c>
      <c r="J524" s="95"/>
      <c r="K524" s="8">
        <f>SUM(K525)</f>
        <v>739968.1</v>
      </c>
    </row>
    <row r="525" spans="1:12" s="3" customFormat="1" ht="31.5" customHeight="1" x14ac:dyDescent="0.25">
      <c r="A525" s="139"/>
      <c r="B525" s="6" t="s">
        <v>118</v>
      </c>
      <c r="C525" s="94">
        <v>925</v>
      </c>
      <c r="D525" s="95" t="s">
        <v>8</v>
      </c>
      <c r="E525" s="95" t="s">
        <v>2</v>
      </c>
      <c r="F525" s="95" t="s">
        <v>2</v>
      </c>
      <c r="G525" s="94">
        <v>1</v>
      </c>
      <c r="H525" s="95" t="s">
        <v>4</v>
      </c>
      <c r="I525" s="95" t="s">
        <v>107</v>
      </c>
      <c r="J525" s="95" t="s">
        <v>57</v>
      </c>
      <c r="K525" s="8">
        <f>724149.1+15819</f>
        <v>739968.1</v>
      </c>
    </row>
    <row r="526" spans="1:12" s="3" customFormat="1" ht="63" customHeight="1" x14ac:dyDescent="0.25">
      <c r="A526" s="139"/>
      <c r="B526" s="34" t="s">
        <v>103</v>
      </c>
      <c r="C526" s="94">
        <v>925</v>
      </c>
      <c r="D526" s="95" t="s">
        <v>8</v>
      </c>
      <c r="E526" s="95" t="s">
        <v>2</v>
      </c>
      <c r="F526" s="95" t="s">
        <v>2</v>
      </c>
      <c r="G526" s="94">
        <v>1</v>
      </c>
      <c r="H526" s="95" t="s">
        <v>30</v>
      </c>
      <c r="I526" s="95"/>
      <c r="J526" s="95"/>
      <c r="K526" s="8">
        <f t="shared" ref="K526:K527" si="27">SUM(K527)</f>
        <v>555</v>
      </c>
    </row>
    <row r="527" spans="1:12" s="3" customFormat="1" ht="94.5" customHeight="1" x14ac:dyDescent="0.25">
      <c r="A527" s="139"/>
      <c r="B527" s="54" t="s">
        <v>195</v>
      </c>
      <c r="C527" s="94">
        <v>925</v>
      </c>
      <c r="D527" s="95" t="s">
        <v>8</v>
      </c>
      <c r="E527" s="95" t="s">
        <v>2</v>
      </c>
      <c r="F527" s="95" t="s">
        <v>2</v>
      </c>
      <c r="G527" s="94">
        <v>1</v>
      </c>
      <c r="H527" s="95" t="s">
        <v>30</v>
      </c>
      <c r="I527" s="95" t="s">
        <v>104</v>
      </c>
      <c r="J527" s="95"/>
      <c r="K527" s="8">
        <f t="shared" si="27"/>
        <v>555</v>
      </c>
    </row>
    <row r="528" spans="1:12" s="3" customFormat="1" ht="31.5" customHeight="1" x14ac:dyDescent="0.25">
      <c r="A528" s="139"/>
      <c r="B528" s="6" t="s">
        <v>118</v>
      </c>
      <c r="C528" s="94">
        <v>925</v>
      </c>
      <c r="D528" s="95" t="s">
        <v>8</v>
      </c>
      <c r="E528" s="95" t="s">
        <v>2</v>
      </c>
      <c r="F528" s="95" t="s">
        <v>2</v>
      </c>
      <c r="G528" s="94">
        <v>1</v>
      </c>
      <c r="H528" s="95" t="s">
        <v>30</v>
      </c>
      <c r="I528" s="95" t="s">
        <v>104</v>
      </c>
      <c r="J528" s="95" t="s">
        <v>57</v>
      </c>
      <c r="K528" s="8">
        <v>555</v>
      </c>
    </row>
    <row r="529" spans="1:11" s="3" customFormat="1" ht="18" customHeight="1" x14ac:dyDescent="0.25">
      <c r="A529" s="139"/>
      <c r="B529" s="7" t="s">
        <v>26</v>
      </c>
      <c r="C529" s="94">
        <v>925</v>
      </c>
      <c r="D529" s="95" t="s">
        <v>8</v>
      </c>
      <c r="E529" s="95" t="s">
        <v>4</v>
      </c>
      <c r="F529" s="95"/>
      <c r="G529" s="94"/>
      <c r="H529" s="95"/>
      <c r="I529" s="95"/>
      <c r="J529" s="95"/>
      <c r="K529" s="8">
        <f>SUM(K530)</f>
        <v>1884832.2</v>
      </c>
    </row>
    <row r="530" spans="1:11" s="3" customFormat="1" ht="18" customHeight="1" x14ac:dyDescent="0.25">
      <c r="A530" s="139"/>
      <c r="B530" s="7" t="s">
        <v>376</v>
      </c>
      <c r="C530" s="94">
        <v>925</v>
      </c>
      <c r="D530" s="95" t="s">
        <v>8</v>
      </c>
      <c r="E530" s="95" t="s">
        <v>4</v>
      </c>
      <c r="F530" s="95" t="s">
        <v>2</v>
      </c>
      <c r="G530" s="94"/>
      <c r="H530" s="95"/>
      <c r="I530" s="95"/>
      <c r="J530" s="95"/>
      <c r="K530" s="8">
        <f>SUM(K531)</f>
        <v>1884832.2</v>
      </c>
    </row>
    <row r="531" spans="1:11" s="3" customFormat="1" ht="16.5" customHeight="1" x14ac:dyDescent="0.25">
      <c r="A531" s="139"/>
      <c r="B531" s="34" t="s">
        <v>377</v>
      </c>
      <c r="C531" s="94">
        <v>925</v>
      </c>
      <c r="D531" s="95" t="s">
        <v>8</v>
      </c>
      <c r="E531" s="95" t="s">
        <v>4</v>
      </c>
      <c r="F531" s="95" t="s">
        <v>2</v>
      </c>
      <c r="G531" s="94">
        <v>1</v>
      </c>
      <c r="H531" s="95"/>
      <c r="I531" s="95"/>
      <c r="J531" s="95"/>
      <c r="K531" s="8">
        <f>SUM(K558+K532+K539+K554+K561+K564)</f>
        <v>1884832.2</v>
      </c>
    </row>
    <row r="532" spans="1:11" s="3" customFormat="1" ht="52.5" customHeight="1" x14ac:dyDescent="0.25">
      <c r="A532" s="139"/>
      <c r="B532" s="34" t="s">
        <v>105</v>
      </c>
      <c r="C532" s="94">
        <v>925</v>
      </c>
      <c r="D532" s="95" t="s">
        <v>8</v>
      </c>
      <c r="E532" s="95" t="s">
        <v>4</v>
      </c>
      <c r="F532" s="95" t="s">
        <v>2</v>
      </c>
      <c r="G532" s="94">
        <v>1</v>
      </c>
      <c r="H532" s="95" t="s">
        <v>4</v>
      </c>
      <c r="I532" s="95"/>
      <c r="J532" s="95"/>
      <c r="K532" s="8">
        <f>SUM(K533+K535+K537)</f>
        <v>1594980.2</v>
      </c>
    </row>
    <row r="533" spans="1:11" s="3" customFormat="1" ht="47.25" customHeight="1" x14ac:dyDescent="0.25">
      <c r="A533" s="139"/>
      <c r="B533" s="6" t="s">
        <v>106</v>
      </c>
      <c r="C533" s="94">
        <v>925</v>
      </c>
      <c r="D533" s="95" t="s">
        <v>8</v>
      </c>
      <c r="E533" s="95" t="s">
        <v>4</v>
      </c>
      <c r="F533" s="95" t="s">
        <v>2</v>
      </c>
      <c r="G533" s="94">
        <v>1</v>
      </c>
      <c r="H533" s="95" t="s">
        <v>4</v>
      </c>
      <c r="I533" s="95" t="s">
        <v>82</v>
      </c>
      <c r="J533" s="95"/>
      <c r="K533" s="8">
        <f>SUM(K534:K534)</f>
        <v>208098.3</v>
      </c>
    </row>
    <row r="534" spans="1:11" s="3" customFormat="1" ht="31.5" customHeight="1" x14ac:dyDescent="0.25">
      <c r="A534" s="139"/>
      <c r="B534" s="37" t="s">
        <v>118</v>
      </c>
      <c r="C534" s="94">
        <v>925</v>
      </c>
      <c r="D534" s="95" t="s">
        <v>8</v>
      </c>
      <c r="E534" s="95" t="s">
        <v>4</v>
      </c>
      <c r="F534" s="95" t="s">
        <v>2</v>
      </c>
      <c r="G534" s="94">
        <v>1</v>
      </c>
      <c r="H534" s="95" t="s">
        <v>4</v>
      </c>
      <c r="I534" s="95" t="s">
        <v>82</v>
      </c>
      <c r="J534" s="95" t="s">
        <v>57</v>
      </c>
      <c r="K534" s="8">
        <v>208098.3</v>
      </c>
    </row>
    <row r="535" spans="1:11" s="3" customFormat="1" ht="31.5" customHeight="1" x14ac:dyDescent="0.25">
      <c r="A535" s="139"/>
      <c r="B535" s="7" t="s">
        <v>211</v>
      </c>
      <c r="C535" s="94">
        <v>925</v>
      </c>
      <c r="D535" s="95" t="s">
        <v>8</v>
      </c>
      <c r="E535" s="95" t="s">
        <v>4</v>
      </c>
      <c r="F535" s="4" t="s">
        <v>2</v>
      </c>
      <c r="G535" s="4" t="s">
        <v>87</v>
      </c>
      <c r="H535" s="95" t="s">
        <v>4</v>
      </c>
      <c r="I535" s="4" t="s">
        <v>194</v>
      </c>
      <c r="J535" s="95"/>
      <c r="K535" s="8">
        <f>K536</f>
        <v>868</v>
      </c>
    </row>
    <row r="536" spans="1:11" s="3" customFormat="1" ht="31.5" customHeight="1" x14ac:dyDescent="0.25">
      <c r="A536" s="139"/>
      <c r="B536" s="37" t="s">
        <v>118</v>
      </c>
      <c r="C536" s="94">
        <v>925</v>
      </c>
      <c r="D536" s="95" t="s">
        <v>8</v>
      </c>
      <c r="E536" s="95" t="s">
        <v>4</v>
      </c>
      <c r="F536" s="4" t="s">
        <v>2</v>
      </c>
      <c r="G536" s="4" t="s">
        <v>87</v>
      </c>
      <c r="H536" s="95" t="s">
        <v>4</v>
      </c>
      <c r="I536" s="4" t="s">
        <v>194</v>
      </c>
      <c r="J536" s="95" t="s">
        <v>57</v>
      </c>
      <c r="K536" s="8">
        <v>868</v>
      </c>
    </row>
    <row r="537" spans="1:11" s="3" customFormat="1" ht="63" customHeight="1" x14ac:dyDescent="0.25">
      <c r="A537" s="139"/>
      <c r="B537" s="6" t="s">
        <v>198</v>
      </c>
      <c r="C537" s="94">
        <v>925</v>
      </c>
      <c r="D537" s="95" t="s">
        <v>8</v>
      </c>
      <c r="E537" s="95" t="s">
        <v>4</v>
      </c>
      <c r="F537" s="95" t="s">
        <v>2</v>
      </c>
      <c r="G537" s="94">
        <v>1</v>
      </c>
      <c r="H537" s="95" t="s">
        <v>4</v>
      </c>
      <c r="I537" s="95" t="s">
        <v>107</v>
      </c>
      <c r="J537" s="95"/>
      <c r="K537" s="8">
        <f>SUM(K538:K538)</f>
        <v>1386013.9</v>
      </c>
    </row>
    <row r="538" spans="1:11" s="3" customFormat="1" ht="31.5" customHeight="1" x14ac:dyDescent="0.25">
      <c r="A538" s="139"/>
      <c r="B538" s="6" t="s">
        <v>118</v>
      </c>
      <c r="C538" s="94">
        <v>925</v>
      </c>
      <c r="D538" s="95" t="s">
        <v>8</v>
      </c>
      <c r="E538" s="95" t="s">
        <v>4</v>
      </c>
      <c r="F538" s="95" t="s">
        <v>2</v>
      </c>
      <c r="G538" s="94">
        <v>1</v>
      </c>
      <c r="H538" s="95" t="s">
        <v>4</v>
      </c>
      <c r="I538" s="95" t="s">
        <v>107</v>
      </c>
      <c r="J538" s="95" t="s">
        <v>57</v>
      </c>
      <c r="K538" s="8">
        <v>1386013.9</v>
      </c>
    </row>
    <row r="539" spans="1:11" s="3" customFormat="1" ht="18.600000000000001" customHeight="1" x14ac:dyDescent="0.25">
      <c r="A539" s="139"/>
      <c r="B539" s="7" t="s">
        <v>109</v>
      </c>
      <c r="C539" s="94">
        <v>925</v>
      </c>
      <c r="D539" s="95" t="s">
        <v>8</v>
      </c>
      <c r="E539" s="95" t="s">
        <v>4</v>
      </c>
      <c r="F539" s="95" t="s">
        <v>2</v>
      </c>
      <c r="G539" s="94">
        <v>1</v>
      </c>
      <c r="H539" s="4" t="s">
        <v>6</v>
      </c>
      <c r="I539" s="95"/>
      <c r="J539" s="95"/>
      <c r="K539" s="8">
        <f>K540+K542+K544+K546+K548+K550+K552</f>
        <v>174530.2</v>
      </c>
    </row>
    <row r="540" spans="1:11" s="3" customFormat="1" ht="31.5" customHeight="1" x14ac:dyDescent="0.25">
      <c r="A540" s="139"/>
      <c r="B540" s="52" t="s">
        <v>137</v>
      </c>
      <c r="C540" s="94">
        <v>925</v>
      </c>
      <c r="D540" s="95" t="s">
        <v>8</v>
      </c>
      <c r="E540" s="95" t="s">
        <v>4</v>
      </c>
      <c r="F540" s="95" t="s">
        <v>2</v>
      </c>
      <c r="G540" s="94">
        <v>1</v>
      </c>
      <c r="H540" s="4" t="s">
        <v>6</v>
      </c>
      <c r="I540" s="95" t="s">
        <v>110</v>
      </c>
      <c r="J540" s="95"/>
      <c r="K540" s="8">
        <f>SUM(K541)</f>
        <v>4053.8</v>
      </c>
    </row>
    <row r="541" spans="1:11" s="3" customFormat="1" ht="31.5" customHeight="1" x14ac:dyDescent="0.25">
      <c r="A541" s="139"/>
      <c r="B541" s="6" t="s">
        <v>118</v>
      </c>
      <c r="C541" s="94">
        <v>925</v>
      </c>
      <c r="D541" s="95" t="s">
        <v>8</v>
      </c>
      <c r="E541" s="95" t="s">
        <v>4</v>
      </c>
      <c r="F541" s="95" t="s">
        <v>2</v>
      </c>
      <c r="G541" s="94">
        <v>1</v>
      </c>
      <c r="H541" s="4" t="s">
        <v>6</v>
      </c>
      <c r="I541" s="95" t="s">
        <v>110</v>
      </c>
      <c r="J541" s="95" t="s">
        <v>57</v>
      </c>
      <c r="K541" s="8">
        <v>4053.8</v>
      </c>
    </row>
    <row r="542" spans="1:11" s="3" customFormat="1" ht="78.75" customHeight="1" x14ac:dyDescent="0.25">
      <c r="A542" s="139"/>
      <c r="B542" s="7" t="s">
        <v>264</v>
      </c>
      <c r="C542" s="94">
        <v>925</v>
      </c>
      <c r="D542" s="95" t="s">
        <v>8</v>
      </c>
      <c r="E542" s="95" t="s">
        <v>4</v>
      </c>
      <c r="F542" s="4" t="s">
        <v>2</v>
      </c>
      <c r="G542" s="4" t="s">
        <v>87</v>
      </c>
      <c r="H542" s="4" t="s">
        <v>6</v>
      </c>
      <c r="I542" s="4" t="s">
        <v>205</v>
      </c>
      <c r="J542" s="95"/>
      <c r="K542" s="8">
        <f>K543</f>
        <v>535.4</v>
      </c>
    </row>
    <row r="543" spans="1:11" s="3" customFormat="1" ht="31.2" customHeight="1" x14ac:dyDescent="0.25">
      <c r="A543" s="139"/>
      <c r="B543" s="6" t="s">
        <v>118</v>
      </c>
      <c r="C543" s="94">
        <v>925</v>
      </c>
      <c r="D543" s="95" t="s">
        <v>8</v>
      </c>
      <c r="E543" s="95" t="s">
        <v>4</v>
      </c>
      <c r="F543" s="4" t="s">
        <v>2</v>
      </c>
      <c r="G543" s="4" t="s">
        <v>87</v>
      </c>
      <c r="H543" s="4" t="s">
        <v>6</v>
      </c>
      <c r="I543" s="4" t="s">
        <v>205</v>
      </c>
      <c r="J543" s="95" t="s">
        <v>57</v>
      </c>
      <c r="K543" s="8">
        <f>267.7+267.7</f>
        <v>535.4</v>
      </c>
    </row>
    <row r="544" spans="1:11" s="3" customFormat="1" ht="18" customHeight="1" x14ac:dyDescent="0.25">
      <c r="A544" s="139"/>
      <c r="B544" s="7" t="s">
        <v>260</v>
      </c>
      <c r="C544" s="94">
        <v>925</v>
      </c>
      <c r="D544" s="95" t="s">
        <v>8</v>
      </c>
      <c r="E544" s="95" t="s">
        <v>4</v>
      </c>
      <c r="F544" s="4" t="s">
        <v>2</v>
      </c>
      <c r="G544" s="4" t="s">
        <v>87</v>
      </c>
      <c r="H544" s="4" t="s">
        <v>6</v>
      </c>
      <c r="I544" s="4" t="s">
        <v>259</v>
      </c>
      <c r="J544" s="95"/>
      <c r="K544" s="8">
        <f>K545</f>
        <v>3312.3</v>
      </c>
    </row>
    <row r="545" spans="1:11" s="3" customFormat="1" ht="36.75" customHeight="1" x14ac:dyDescent="0.25">
      <c r="A545" s="139"/>
      <c r="B545" s="6" t="s">
        <v>118</v>
      </c>
      <c r="C545" s="94">
        <v>925</v>
      </c>
      <c r="D545" s="95" t="s">
        <v>8</v>
      </c>
      <c r="E545" s="95" t="s">
        <v>4</v>
      </c>
      <c r="F545" s="4" t="s">
        <v>2</v>
      </c>
      <c r="G545" s="4" t="s">
        <v>87</v>
      </c>
      <c r="H545" s="4" t="s">
        <v>6</v>
      </c>
      <c r="I545" s="4" t="s">
        <v>259</v>
      </c>
      <c r="J545" s="95" t="s">
        <v>57</v>
      </c>
      <c r="K545" s="8">
        <v>3312.3</v>
      </c>
    </row>
    <row r="546" spans="1:11" s="3" customFormat="1" ht="126" customHeight="1" x14ac:dyDescent="0.25">
      <c r="A546" s="139"/>
      <c r="B546" s="34" t="s">
        <v>301</v>
      </c>
      <c r="C546" s="94">
        <v>925</v>
      </c>
      <c r="D546" s="95" t="s">
        <v>8</v>
      </c>
      <c r="E546" s="95" t="s">
        <v>4</v>
      </c>
      <c r="F546" s="95" t="s">
        <v>2</v>
      </c>
      <c r="G546" s="94">
        <v>1</v>
      </c>
      <c r="H546" s="4" t="s">
        <v>6</v>
      </c>
      <c r="I546" s="95" t="s">
        <v>111</v>
      </c>
      <c r="J546" s="95"/>
      <c r="K546" s="8">
        <f>SUM(K547)</f>
        <v>41112.9</v>
      </c>
    </row>
    <row r="547" spans="1:11" s="3" customFormat="1" ht="31.5" customHeight="1" x14ac:dyDescent="0.25">
      <c r="A547" s="139"/>
      <c r="B547" s="6" t="s">
        <v>118</v>
      </c>
      <c r="C547" s="94">
        <v>925</v>
      </c>
      <c r="D547" s="95" t="s">
        <v>8</v>
      </c>
      <c r="E547" s="95" t="s">
        <v>4</v>
      </c>
      <c r="F547" s="95" t="s">
        <v>2</v>
      </c>
      <c r="G547" s="94">
        <v>1</v>
      </c>
      <c r="H547" s="4" t="s">
        <v>6</v>
      </c>
      <c r="I547" s="95" t="s">
        <v>111</v>
      </c>
      <c r="J547" s="95" t="s">
        <v>57</v>
      </c>
      <c r="K547" s="8">
        <v>41112.9</v>
      </c>
    </row>
    <row r="548" spans="1:11" s="3" customFormat="1" ht="78.75" customHeight="1" x14ac:dyDescent="0.25">
      <c r="A548" s="139"/>
      <c r="B548" s="7" t="s">
        <v>423</v>
      </c>
      <c r="C548" s="94">
        <v>925</v>
      </c>
      <c r="D548" s="95" t="s">
        <v>8</v>
      </c>
      <c r="E548" s="95" t="s">
        <v>4</v>
      </c>
      <c r="F548" s="4" t="s">
        <v>2</v>
      </c>
      <c r="G548" s="4" t="s">
        <v>87</v>
      </c>
      <c r="H548" s="4" t="s">
        <v>6</v>
      </c>
      <c r="I548" s="4" t="s">
        <v>239</v>
      </c>
      <c r="J548" s="95"/>
      <c r="K548" s="8">
        <f>SUM(K549)</f>
        <v>3034.1</v>
      </c>
    </row>
    <row r="549" spans="1:11" s="3" customFormat="1" ht="31.5" customHeight="1" x14ac:dyDescent="0.25">
      <c r="A549" s="139"/>
      <c r="B549" s="7" t="s">
        <v>118</v>
      </c>
      <c r="C549" s="94">
        <v>925</v>
      </c>
      <c r="D549" s="95" t="s">
        <v>8</v>
      </c>
      <c r="E549" s="95" t="s">
        <v>4</v>
      </c>
      <c r="F549" s="4" t="s">
        <v>2</v>
      </c>
      <c r="G549" s="4" t="s">
        <v>87</v>
      </c>
      <c r="H549" s="4" t="s">
        <v>6</v>
      </c>
      <c r="I549" s="4" t="s">
        <v>239</v>
      </c>
      <c r="J549" s="95" t="s">
        <v>57</v>
      </c>
      <c r="K549" s="8">
        <v>3034.1</v>
      </c>
    </row>
    <row r="550" spans="1:11" s="3" customFormat="1" ht="84" customHeight="1" x14ac:dyDescent="0.25">
      <c r="A550" s="139"/>
      <c r="B550" s="7" t="s">
        <v>527</v>
      </c>
      <c r="C550" s="94">
        <v>925</v>
      </c>
      <c r="D550" s="95" t="s">
        <v>8</v>
      </c>
      <c r="E550" s="95" t="s">
        <v>4</v>
      </c>
      <c r="F550" s="4" t="s">
        <v>2</v>
      </c>
      <c r="G550" s="4" t="s">
        <v>87</v>
      </c>
      <c r="H550" s="4" t="s">
        <v>6</v>
      </c>
      <c r="I550" s="4" t="s">
        <v>528</v>
      </c>
      <c r="J550" s="95"/>
      <c r="K550" s="8">
        <f>K551</f>
        <v>100943.7</v>
      </c>
    </row>
    <row r="551" spans="1:11" s="3" customFormat="1" ht="37.5" customHeight="1" x14ac:dyDescent="0.25">
      <c r="A551" s="139"/>
      <c r="B551" s="7" t="s">
        <v>118</v>
      </c>
      <c r="C551" s="94">
        <v>925</v>
      </c>
      <c r="D551" s="95" t="s">
        <v>8</v>
      </c>
      <c r="E551" s="95" t="s">
        <v>4</v>
      </c>
      <c r="F551" s="4" t="s">
        <v>2</v>
      </c>
      <c r="G551" s="4" t="s">
        <v>87</v>
      </c>
      <c r="H551" s="4" t="s">
        <v>6</v>
      </c>
      <c r="I551" s="4" t="s">
        <v>528</v>
      </c>
      <c r="J551" s="95" t="s">
        <v>57</v>
      </c>
      <c r="K551" s="8">
        <f>94887+6056.7</f>
        <v>100943.7</v>
      </c>
    </row>
    <row r="552" spans="1:11" s="3" customFormat="1" ht="47.25" customHeight="1" x14ac:dyDescent="0.25">
      <c r="A552" s="139"/>
      <c r="B552" s="7" t="s">
        <v>308</v>
      </c>
      <c r="C552" s="94">
        <v>925</v>
      </c>
      <c r="D552" s="95" t="s">
        <v>8</v>
      </c>
      <c r="E552" s="95" t="s">
        <v>4</v>
      </c>
      <c r="F552" s="95" t="s">
        <v>2</v>
      </c>
      <c r="G552" s="94">
        <v>1</v>
      </c>
      <c r="H552" s="4" t="s">
        <v>6</v>
      </c>
      <c r="I552" s="4" t="s">
        <v>238</v>
      </c>
      <c r="J552" s="95"/>
      <c r="K552" s="8">
        <f>SUM(K553)</f>
        <v>21538</v>
      </c>
    </row>
    <row r="553" spans="1:11" s="3" customFormat="1" ht="36.75" customHeight="1" x14ac:dyDescent="0.25">
      <c r="A553" s="139"/>
      <c r="B553" s="7" t="s">
        <v>118</v>
      </c>
      <c r="C553" s="94">
        <v>925</v>
      </c>
      <c r="D553" s="95" t="s">
        <v>8</v>
      </c>
      <c r="E553" s="95" t="s">
        <v>4</v>
      </c>
      <c r="F553" s="95" t="s">
        <v>2</v>
      </c>
      <c r="G553" s="94">
        <v>1</v>
      </c>
      <c r="H553" s="4" t="s">
        <v>6</v>
      </c>
      <c r="I553" s="4" t="s">
        <v>238</v>
      </c>
      <c r="J553" s="95" t="s">
        <v>57</v>
      </c>
      <c r="K553" s="8">
        <f>11630.5+9907.5</f>
        <v>21538</v>
      </c>
    </row>
    <row r="554" spans="1:11" s="3" customFormat="1" ht="31.5" customHeight="1" x14ac:dyDescent="0.25">
      <c r="A554" s="139"/>
      <c r="B554" s="7" t="s">
        <v>518</v>
      </c>
      <c r="C554" s="94">
        <v>925</v>
      </c>
      <c r="D554" s="95" t="s">
        <v>8</v>
      </c>
      <c r="E554" s="95" t="s">
        <v>4</v>
      </c>
      <c r="F554" s="95" t="s">
        <v>2</v>
      </c>
      <c r="G554" s="94">
        <v>1</v>
      </c>
      <c r="H554" s="95" t="s">
        <v>7</v>
      </c>
      <c r="I554" s="95"/>
      <c r="J554" s="95"/>
      <c r="K554" s="8">
        <f>K555</f>
        <v>4660.7</v>
      </c>
    </row>
    <row r="555" spans="1:11" s="3" customFormat="1" ht="132" customHeight="1" x14ac:dyDescent="0.25">
      <c r="A555" s="139"/>
      <c r="B555" s="7" t="s">
        <v>196</v>
      </c>
      <c r="C555" s="94">
        <v>925</v>
      </c>
      <c r="D555" s="95" t="s">
        <v>8</v>
      </c>
      <c r="E555" s="95" t="s">
        <v>4</v>
      </c>
      <c r="F555" s="95" t="s">
        <v>2</v>
      </c>
      <c r="G555" s="94">
        <v>1</v>
      </c>
      <c r="H555" s="95" t="s">
        <v>7</v>
      </c>
      <c r="I555" s="95" t="s">
        <v>134</v>
      </c>
      <c r="J555" s="95"/>
      <c r="K555" s="8">
        <f>SUM(K556:K557)</f>
        <v>4660.7</v>
      </c>
    </row>
    <row r="556" spans="1:11" s="3" customFormat="1" ht="18" customHeight="1" x14ac:dyDescent="0.25">
      <c r="A556" s="139"/>
      <c r="B556" s="7" t="s">
        <v>53</v>
      </c>
      <c r="C556" s="94">
        <v>925</v>
      </c>
      <c r="D556" s="95" t="s">
        <v>8</v>
      </c>
      <c r="E556" s="95" t="s">
        <v>4</v>
      </c>
      <c r="F556" s="95" t="s">
        <v>2</v>
      </c>
      <c r="G556" s="94">
        <v>1</v>
      </c>
      <c r="H556" s="95" t="s">
        <v>7</v>
      </c>
      <c r="I556" s="95" t="s">
        <v>134</v>
      </c>
      <c r="J556" s="95" t="s">
        <v>54</v>
      </c>
      <c r="K556" s="8">
        <v>3160.7</v>
      </c>
    </row>
    <row r="557" spans="1:11" s="3" customFormat="1" ht="31.5" customHeight="1" x14ac:dyDescent="0.25">
      <c r="A557" s="139"/>
      <c r="B557" s="37" t="s">
        <v>118</v>
      </c>
      <c r="C557" s="94">
        <v>925</v>
      </c>
      <c r="D557" s="95" t="s">
        <v>8</v>
      </c>
      <c r="E557" s="95" t="s">
        <v>4</v>
      </c>
      <c r="F557" s="95" t="s">
        <v>2</v>
      </c>
      <c r="G557" s="94">
        <v>1</v>
      </c>
      <c r="H557" s="95" t="s">
        <v>7</v>
      </c>
      <c r="I557" s="95" t="s">
        <v>134</v>
      </c>
      <c r="J557" s="95" t="s">
        <v>57</v>
      </c>
      <c r="K557" s="8">
        <v>1500</v>
      </c>
    </row>
    <row r="558" spans="1:11" s="3" customFormat="1" ht="63" customHeight="1" x14ac:dyDescent="0.25">
      <c r="A558" s="139"/>
      <c r="B558" s="34" t="s">
        <v>103</v>
      </c>
      <c r="C558" s="94">
        <v>925</v>
      </c>
      <c r="D558" s="95" t="s">
        <v>8</v>
      </c>
      <c r="E558" s="95" t="s">
        <v>4</v>
      </c>
      <c r="F558" s="95" t="s">
        <v>2</v>
      </c>
      <c r="G558" s="94">
        <v>1</v>
      </c>
      <c r="H558" s="95" t="s">
        <v>30</v>
      </c>
      <c r="I558" s="95"/>
      <c r="J558" s="95"/>
      <c r="K558" s="8">
        <f>SUM(K559)</f>
        <v>1331.1</v>
      </c>
    </row>
    <row r="559" spans="1:11" s="3" customFormat="1" ht="94.5" customHeight="1" x14ac:dyDescent="0.25">
      <c r="A559" s="139"/>
      <c r="B559" s="36" t="s">
        <v>195</v>
      </c>
      <c r="C559" s="94">
        <v>925</v>
      </c>
      <c r="D559" s="95" t="s">
        <v>8</v>
      </c>
      <c r="E559" s="95" t="s">
        <v>4</v>
      </c>
      <c r="F559" s="95" t="s">
        <v>2</v>
      </c>
      <c r="G559" s="94">
        <v>1</v>
      </c>
      <c r="H559" s="95" t="s">
        <v>30</v>
      </c>
      <c r="I559" s="95" t="s">
        <v>104</v>
      </c>
      <c r="J559" s="95"/>
      <c r="K559" s="8">
        <f>SUM(K560:K560)</f>
        <v>1331.1</v>
      </c>
    </row>
    <row r="560" spans="1:11" s="3" customFormat="1" ht="31.5" customHeight="1" x14ac:dyDescent="0.25">
      <c r="A560" s="139"/>
      <c r="B560" s="6" t="s">
        <v>118</v>
      </c>
      <c r="C560" s="94">
        <v>925</v>
      </c>
      <c r="D560" s="95" t="s">
        <v>8</v>
      </c>
      <c r="E560" s="95" t="s">
        <v>4</v>
      </c>
      <c r="F560" s="95" t="s">
        <v>2</v>
      </c>
      <c r="G560" s="94">
        <v>1</v>
      </c>
      <c r="H560" s="95" t="s">
        <v>30</v>
      </c>
      <c r="I560" s="95" t="s">
        <v>104</v>
      </c>
      <c r="J560" s="95" t="s">
        <v>57</v>
      </c>
      <c r="K560" s="8">
        <v>1331.1</v>
      </c>
    </row>
    <row r="561" spans="1:11" s="3" customFormat="1" ht="47.25" customHeight="1" x14ac:dyDescent="0.25">
      <c r="A561" s="139"/>
      <c r="B561" s="7" t="s">
        <v>485</v>
      </c>
      <c r="C561" s="94">
        <v>925</v>
      </c>
      <c r="D561" s="95" t="s">
        <v>8</v>
      </c>
      <c r="E561" s="95" t="s">
        <v>4</v>
      </c>
      <c r="F561" s="4" t="s">
        <v>225</v>
      </c>
      <c r="G561" s="4" t="s">
        <v>87</v>
      </c>
      <c r="H561" s="4" t="s">
        <v>17</v>
      </c>
      <c r="I561" s="4"/>
      <c r="J561" s="95"/>
      <c r="K561" s="8">
        <f>K562</f>
        <v>518.6</v>
      </c>
    </row>
    <row r="562" spans="1:11" s="3" customFormat="1" ht="47.25" customHeight="1" x14ac:dyDescent="0.25">
      <c r="A562" s="139"/>
      <c r="B562" s="7" t="s">
        <v>486</v>
      </c>
      <c r="C562" s="94">
        <v>925</v>
      </c>
      <c r="D562" s="95" t="s">
        <v>8</v>
      </c>
      <c r="E562" s="95" t="s">
        <v>4</v>
      </c>
      <c r="F562" s="4" t="s">
        <v>2</v>
      </c>
      <c r="G562" s="4" t="s">
        <v>87</v>
      </c>
      <c r="H562" s="4" t="s">
        <v>17</v>
      </c>
      <c r="I562" s="4" t="s">
        <v>226</v>
      </c>
      <c r="J562" s="95"/>
      <c r="K562" s="8">
        <f>K563</f>
        <v>518.6</v>
      </c>
    </row>
    <row r="563" spans="1:11" s="3" customFormat="1" ht="18" customHeight="1" x14ac:dyDescent="0.25">
      <c r="A563" s="139"/>
      <c r="B563" s="7" t="s">
        <v>22</v>
      </c>
      <c r="C563" s="94">
        <v>925</v>
      </c>
      <c r="D563" s="95" t="s">
        <v>8</v>
      </c>
      <c r="E563" s="95" t="s">
        <v>4</v>
      </c>
      <c r="F563" s="4" t="s">
        <v>2</v>
      </c>
      <c r="G563" s="4" t="s">
        <v>87</v>
      </c>
      <c r="H563" s="4" t="s">
        <v>17</v>
      </c>
      <c r="I563" s="4" t="s">
        <v>226</v>
      </c>
      <c r="J563" s="95" t="s">
        <v>56</v>
      </c>
      <c r="K563" s="8">
        <v>518.6</v>
      </c>
    </row>
    <row r="564" spans="1:11" s="3" customFormat="1" ht="19.95" customHeight="1" x14ac:dyDescent="0.25">
      <c r="A564" s="139"/>
      <c r="B564" s="7" t="s">
        <v>520</v>
      </c>
      <c r="C564" s="94">
        <v>925</v>
      </c>
      <c r="D564" s="95" t="s">
        <v>8</v>
      </c>
      <c r="E564" s="95" t="s">
        <v>4</v>
      </c>
      <c r="F564" s="4" t="s">
        <v>2</v>
      </c>
      <c r="G564" s="4" t="s">
        <v>87</v>
      </c>
      <c r="H564" s="4" t="s">
        <v>519</v>
      </c>
      <c r="I564" s="4"/>
      <c r="J564" s="95"/>
      <c r="K564" s="8">
        <f>K565+K567</f>
        <v>108811.40000000001</v>
      </c>
    </row>
    <row r="565" spans="1:11" s="3" customFormat="1" ht="56.25" customHeight="1" x14ac:dyDescent="0.25">
      <c r="A565" s="139"/>
      <c r="B565" s="7" t="s">
        <v>274</v>
      </c>
      <c r="C565" s="94">
        <v>925</v>
      </c>
      <c r="D565" s="95" t="s">
        <v>8</v>
      </c>
      <c r="E565" s="95" t="s">
        <v>4</v>
      </c>
      <c r="F565" s="4" t="s">
        <v>2</v>
      </c>
      <c r="G565" s="4" t="s">
        <v>87</v>
      </c>
      <c r="H565" s="4" t="s">
        <v>519</v>
      </c>
      <c r="I565" s="4" t="s">
        <v>275</v>
      </c>
      <c r="J565" s="95"/>
      <c r="K565" s="8">
        <f>K566</f>
        <v>8617.7999999999993</v>
      </c>
    </row>
    <row r="566" spans="1:11" s="3" customFormat="1" ht="36" customHeight="1" x14ac:dyDescent="0.25">
      <c r="A566" s="139"/>
      <c r="B566" s="7" t="s">
        <v>118</v>
      </c>
      <c r="C566" s="94">
        <v>925</v>
      </c>
      <c r="D566" s="95" t="s">
        <v>8</v>
      </c>
      <c r="E566" s="95" t="s">
        <v>4</v>
      </c>
      <c r="F566" s="4" t="s">
        <v>2</v>
      </c>
      <c r="G566" s="4" t="s">
        <v>87</v>
      </c>
      <c r="H566" s="4" t="s">
        <v>519</v>
      </c>
      <c r="I566" s="4" t="s">
        <v>275</v>
      </c>
      <c r="J566" s="95" t="s">
        <v>57</v>
      </c>
      <c r="K566" s="8">
        <v>8617.7999999999993</v>
      </c>
    </row>
    <row r="567" spans="1:11" s="3" customFormat="1" ht="106.95" customHeight="1" x14ac:dyDescent="0.25">
      <c r="A567" s="139"/>
      <c r="B567" s="7" t="s">
        <v>525</v>
      </c>
      <c r="C567" s="94">
        <v>925</v>
      </c>
      <c r="D567" s="95" t="s">
        <v>8</v>
      </c>
      <c r="E567" s="95" t="s">
        <v>4</v>
      </c>
      <c r="F567" s="4" t="s">
        <v>2</v>
      </c>
      <c r="G567" s="4" t="s">
        <v>87</v>
      </c>
      <c r="H567" s="4" t="s">
        <v>519</v>
      </c>
      <c r="I567" s="4" t="s">
        <v>526</v>
      </c>
      <c r="J567" s="95"/>
      <c r="K567" s="8">
        <f>K568</f>
        <v>100193.60000000001</v>
      </c>
    </row>
    <row r="568" spans="1:11" s="3" customFormat="1" ht="32.25" customHeight="1" x14ac:dyDescent="0.25">
      <c r="A568" s="139"/>
      <c r="B568" s="37" t="s">
        <v>118</v>
      </c>
      <c r="C568" s="94">
        <v>925</v>
      </c>
      <c r="D568" s="95" t="s">
        <v>8</v>
      </c>
      <c r="E568" s="95" t="s">
        <v>4</v>
      </c>
      <c r="F568" s="4" t="s">
        <v>2</v>
      </c>
      <c r="G568" s="4" t="s">
        <v>87</v>
      </c>
      <c r="H568" s="4" t="s">
        <v>519</v>
      </c>
      <c r="I568" s="4" t="s">
        <v>526</v>
      </c>
      <c r="J568" s="95" t="s">
        <v>57</v>
      </c>
      <c r="K568" s="8">
        <v>100193.60000000001</v>
      </c>
    </row>
    <row r="569" spans="1:11" s="3" customFormat="1" ht="18" customHeight="1" x14ac:dyDescent="0.25">
      <c r="A569" s="139"/>
      <c r="B569" s="7" t="s">
        <v>142</v>
      </c>
      <c r="C569" s="94">
        <v>925</v>
      </c>
      <c r="D569" s="95" t="s">
        <v>8</v>
      </c>
      <c r="E569" s="95" t="s">
        <v>5</v>
      </c>
      <c r="F569" s="4"/>
      <c r="G569" s="4"/>
      <c r="H569" s="4"/>
      <c r="I569" s="4"/>
      <c r="J569" s="95"/>
      <c r="K569" s="8">
        <f>SUM(K570)</f>
        <v>151130</v>
      </c>
    </row>
    <row r="570" spans="1:11" s="3" customFormat="1" ht="18" customHeight="1" x14ac:dyDescent="0.25">
      <c r="A570" s="139"/>
      <c r="B570" s="7" t="s">
        <v>376</v>
      </c>
      <c r="C570" s="94">
        <v>925</v>
      </c>
      <c r="D570" s="95" t="s">
        <v>8</v>
      </c>
      <c r="E570" s="95" t="s">
        <v>5</v>
      </c>
      <c r="F570" s="95" t="s">
        <v>2</v>
      </c>
      <c r="G570" s="94"/>
      <c r="H570" s="95"/>
      <c r="I570" s="95"/>
      <c r="J570" s="95"/>
      <c r="K570" s="8">
        <f t="shared" ref="K570:K573" si="28">SUM(K571)</f>
        <v>151130</v>
      </c>
    </row>
    <row r="571" spans="1:11" s="3" customFormat="1" ht="18" customHeight="1" x14ac:dyDescent="0.25">
      <c r="A571" s="139"/>
      <c r="B571" s="34" t="s">
        <v>377</v>
      </c>
      <c r="C571" s="94">
        <v>925</v>
      </c>
      <c r="D571" s="95" t="s">
        <v>8</v>
      </c>
      <c r="E571" s="95" t="s">
        <v>5</v>
      </c>
      <c r="F571" s="95" t="s">
        <v>2</v>
      </c>
      <c r="G571" s="94">
        <v>1</v>
      </c>
      <c r="H571" s="95"/>
      <c r="I571" s="95"/>
      <c r="J571" s="95"/>
      <c r="K571" s="8">
        <f>SUM(K572+K575+K578)</f>
        <v>151130</v>
      </c>
    </row>
    <row r="572" spans="1:11" s="3" customFormat="1" ht="48.75" customHeight="1" x14ac:dyDescent="0.25">
      <c r="A572" s="139"/>
      <c r="B572" s="34" t="s">
        <v>105</v>
      </c>
      <c r="C572" s="94">
        <v>925</v>
      </c>
      <c r="D572" s="95" t="s">
        <v>8</v>
      </c>
      <c r="E572" s="95" t="s">
        <v>5</v>
      </c>
      <c r="F572" s="95" t="s">
        <v>2</v>
      </c>
      <c r="G572" s="94">
        <v>1</v>
      </c>
      <c r="H572" s="95" t="s">
        <v>4</v>
      </c>
      <c r="I572" s="95"/>
      <c r="J572" s="95"/>
      <c r="K572" s="8">
        <f>SUM(K573)</f>
        <v>35002</v>
      </c>
    </row>
    <row r="573" spans="1:11" s="3" customFormat="1" ht="47.25" customHeight="1" x14ac:dyDescent="0.25">
      <c r="A573" s="139"/>
      <c r="B573" s="34" t="s">
        <v>108</v>
      </c>
      <c r="C573" s="94">
        <v>925</v>
      </c>
      <c r="D573" s="95" t="s">
        <v>8</v>
      </c>
      <c r="E573" s="95" t="s">
        <v>5</v>
      </c>
      <c r="F573" s="95" t="s">
        <v>2</v>
      </c>
      <c r="G573" s="94">
        <v>1</v>
      </c>
      <c r="H573" s="95" t="s">
        <v>4</v>
      </c>
      <c r="I573" s="95" t="s">
        <v>82</v>
      </c>
      <c r="J573" s="95"/>
      <c r="K573" s="8">
        <f t="shared" si="28"/>
        <v>35002</v>
      </c>
    </row>
    <row r="574" spans="1:11" s="3" customFormat="1" ht="31.5" customHeight="1" x14ac:dyDescent="0.25">
      <c r="A574" s="139"/>
      <c r="B574" s="37" t="s">
        <v>118</v>
      </c>
      <c r="C574" s="94">
        <v>925</v>
      </c>
      <c r="D574" s="95" t="s">
        <v>8</v>
      </c>
      <c r="E574" s="95" t="s">
        <v>5</v>
      </c>
      <c r="F574" s="95" t="s">
        <v>2</v>
      </c>
      <c r="G574" s="94">
        <v>1</v>
      </c>
      <c r="H574" s="95" t="s">
        <v>4</v>
      </c>
      <c r="I574" s="95" t="s">
        <v>82</v>
      </c>
      <c r="J574" s="95" t="s">
        <v>57</v>
      </c>
      <c r="K574" s="8">
        <v>35002</v>
      </c>
    </row>
    <row r="575" spans="1:11" s="3" customFormat="1" ht="63" customHeight="1" x14ac:dyDescent="0.25">
      <c r="A575" s="139"/>
      <c r="B575" s="34" t="s">
        <v>103</v>
      </c>
      <c r="C575" s="94">
        <v>925</v>
      </c>
      <c r="D575" s="95" t="s">
        <v>8</v>
      </c>
      <c r="E575" s="95" t="s">
        <v>5</v>
      </c>
      <c r="F575" s="95" t="s">
        <v>2</v>
      </c>
      <c r="G575" s="94">
        <v>1</v>
      </c>
      <c r="H575" s="95" t="s">
        <v>30</v>
      </c>
      <c r="I575" s="95"/>
      <c r="J575" s="95"/>
      <c r="K575" s="8">
        <f>SUM(K576)</f>
        <v>47</v>
      </c>
    </row>
    <row r="576" spans="1:11" s="3" customFormat="1" ht="94.5" customHeight="1" x14ac:dyDescent="0.25">
      <c r="A576" s="139"/>
      <c r="B576" s="36" t="s">
        <v>195</v>
      </c>
      <c r="C576" s="94">
        <v>925</v>
      </c>
      <c r="D576" s="95" t="s">
        <v>8</v>
      </c>
      <c r="E576" s="95" t="s">
        <v>5</v>
      </c>
      <c r="F576" s="95" t="s">
        <v>2</v>
      </c>
      <c r="G576" s="94">
        <v>1</v>
      </c>
      <c r="H576" s="95" t="s">
        <v>30</v>
      </c>
      <c r="I576" s="95" t="s">
        <v>104</v>
      </c>
      <c r="J576" s="95"/>
      <c r="K576" s="8">
        <f>SUM(K577:K577)</f>
        <v>47</v>
      </c>
    </row>
    <row r="577" spans="1:11" s="3" customFormat="1" ht="31.5" customHeight="1" x14ac:dyDescent="0.25">
      <c r="A577" s="139"/>
      <c r="B577" s="6" t="s">
        <v>118</v>
      </c>
      <c r="C577" s="94">
        <v>925</v>
      </c>
      <c r="D577" s="95" t="s">
        <v>8</v>
      </c>
      <c r="E577" s="95" t="s">
        <v>5</v>
      </c>
      <c r="F577" s="95" t="s">
        <v>2</v>
      </c>
      <c r="G577" s="94">
        <v>1</v>
      </c>
      <c r="H577" s="95" t="s">
        <v>30</v>
      </c>
      <c r="I577" s="95" t="s">
        <v>104</v>
      </c>
      <c r="J577" s="95" t="s">
        <v>57</v>
      </c>
      <c r="K577" s="8">
        <v>47</v>
      </c>
    </row>
    <row r="578" spans="1:11" s="3" customFormat="1" ht="78.75" customHeight="1" x14ac:dyDescent="0.25">
      <c r="A578" s="139"/>
      <c r="B578" s="7" t="s">
        <v>487</v>
      </c>
      <c r="C578" s="94">
        <v>925</v>
      </c>
      <c r="D578" s="95" t="s">
        <v>8</v>
      </c>
      <c r="E578" s="95" t="s">
        <v>5</v>
      </c>
      <c r="F578" s="95" t="s">
        <v>2</v>
      </c>
      <c r="G578" s="94">
        <v>1</v>
      </c>
      <c r="H578" s="95" t="s">
        <v>8</v>
      </c>
      <c r="I578" s="95"/>
      <c r="J578" s="95"/>
      <c r="K578" s="8">
        <f>SUBTOTAL(9,K579)</f>
        <v>116081</v>
      </c>
    </row>
    <row r="579" spans="1:11" s="3" customFormat="1" ht="31.5" customHeight="1" x14ac:dyDescent="0.25">
      <c r="A579" s="139"/>
      <c r="B579" s="6" t="s">
        <v>241</v>
      </c>
      <c r="C579" s="94">
        <v>925</v>
      </c>
      <c r="D579" s="95" t="s">
        <v>8</v>
      </c>
      <c r="E579" s="95" t="s">
        <v>5</v>
      </c>
      <c r="F579" s="95" t="s">
        <v>2</v>
      </c>
      <c r="G579" s="94">
        <v>1</v>
      </c>
      <c r="H579" s="95" t="s">
        <v>8</v>
      </c>
      <c r="I579" s="95" t="s">
        <v>240</v>
      </c>
      <c r="J579" s="95"/>
      <c r="K579" s="8">
        <f>SUM(K580:K580)</f>
        <v>116081</v>
      </c>
    </row>
    <row r="580" spans="1:11" s="3" customFormat="1" ht="31.5" customHeight="1" x14ac:dyDescent="0.25">
      <c r="A580" s="139"/>
      <c r="B580" s="37" t="s">
        <v>118</v>
      </c>
      <c r="C580" s="94">
        <v>925</v>
      </c>
      <c r="D580" s="95" t="s">
        <v>8</v>
      </c>
      <c r="E580" s="95" t="s">
        <v>5</v>
      </c>
      <c r="F580" s="95" t="s">
        <v>2</v>
      </c>
      <c r="G580" s="94">
        <v>1</v>
      </c>
      <c r="H580" s="95" t="s">
        <v>8</v>
      </c>
      <c r="I580" s="95" t="s">
        <v>240</v>
      </c>
      <c r="J580" s="95" t="s">
        <v>57</v>
      </c>
      <c r="K580" s="8">
        <v>116081</v>
      </c>
    </row>
    <row r="581" spans="1:11" s="3" customFormat="1" ht="14.25" customHeight="1" x14ac:dyDescent="0.25">
      <c r="A581" s="139"/>
      <c r="B581" s="7" t="s">
        <v>231</v>
      </c>
      <c r="C581" s="94">
        <v>925</v>
      </c>
      <c r="D581" s="95" t="s">
        <v>8</v>
      </c>
      <c r="E581" s="4" t="s">
        <v>7</v>
      </c>
      <c r="F581" s="4"/>
      <c r="G581" s="4"/>
      <c r="H581" s="4"/>
      <c r="I581" s="4"/>
      <c r="J581" s="95"/>
      <c r="K581" s="8">
        <f>SUM(K582)</f>
        <v>32.5</v>
      </c>
    </row>
    <row r="582" spans="1:11" s="3" customFormat="1" ht="18" customHeight="1" x14ac:dyDescent="0.25">
      <c r="A582" s="139"/>
      <c r="B582" s="7" t="s">
        <v>376</v>
      </c>
      <c r="C582" s="94">
        <v>925</v>
      </c>
      <c r="D582" s="4" t="s">
        <v>8</v>
      </c>
      <c r="E582" s="4" t="s">
        <v>7</v>
      </c>
      <c r="F582" s="4" t="s">
        <v>2</v>
      </c>
      <c r="G582" s="4"/>
      <c r="H582" s="4"/>
      <c r="I582" s="4"/>
      <c r="J582" s="95"/>
      <c r="K582" s="8">
        <f>SUM(K583)</f>
        <v>32.5</v>
      </c>
    </row>
    <row r="583" spans="1:11" s="3" customFormat="1" ht="20.25" customHeight="1" x14ac:dyDescent="0.25">
      <c r="A583" s="139"/>
      <c r="B583" s="7" t="s">
        <v>377</v>
      </c>
      <c r="C583" s="94">
        <v>925</v>
      </c>
      <c r="D583" s="4" t="s">
        <v>8</v>
      </c>
      <c r="E583" s="4" t="s">
        <v>7</v>
      </c>
      <c r="F583" s="4" t="s">
        <v>2</v>
      </c>
      <c r="G583" s="4" t="s">
        <v>87</v>
      </c>
      <c r="H583" s="4"/>
      <c r="I583" s="4"/>
      <c r="J583" s="95"/>
      <c r="K583" s="8">
        <f>SUM(K584)</f>
        <v>32.5</v>
      </c>
    </row>
    <row r="584" spans="1:11" s="3" customFormat="1" ht="50.25" customHeight="1" x14ac:dyDescent="0.25">
      <c r="A584" s="139"/>
      <c r="B584" s="34" t="s">
        <v>105</v>
      </c>
      <c r="C584" s="94">
        <v>925</v>
      </c>
      <c r="D584" s="4" t="s">
        <v>8</v>
      </c>
      <c r="E584" s="4" t="s">
        <v>7</v>
      </c>
      <c r="F584" s="4" t="s">
        <v>2</v>
      </c>
      <c r="G584" s="4" t="s">
        <v>87</v>
      </c>
      <c r="H584" s="95" t="s">
        <v>4</v>
      </c>
      <c r="I584" s="4"/>
      <c r="J584" s="95"/>
      <c r="K584" s="8">
        <f>SUM(K585)</f>
        <v>32.5</v>
      </c>
    </row>
    <row r="585" spans="1:11" s="3" customFormat="1" ht="18" customHeight="1" x14ac:dyDescent="0.25">
      <c r="A585" s="139"/>
      <c r="B585" s="7" t="s">
        <v>233</v>
      </c>
      <c r="C585" s="94">
        <v>925</v>
      </c>
      <c r="D585" s="4" t="s">
        <v>8</v>
      </c>
      <c r="E585" s="4" t="s">
        <v>7</v>
      </c>
      <c r="F585" s="4" t="s">
        <v>2</v>
      </c>
      <c r="G585" s="4" t="s">
        <v>87</v>
      </c>
      <c r="H585" s="95" t="s">
        <v>4</v>
      </c>
      <c r="I585" s="4" t="s">
        <v>232</v>
      </c>
      <c r="J585" s="95"/>
      <c r="K585" s="8">
        <f>SUM(K586)</f>
        <v>32.5</v>
      </c>
    </row>
    <row r="586" spans="1:11" s="3" customFormat="1" ht="31.5" customHeight="1" x14ac:dyDescent="0.25">
      <c r="A586" s="139"/>
      <c r="B586" s="7" t="s">
        <v>120</v>
      </c>
      <c r="C586" s="94">
        <v>925</v>
      </c>
      <c r="D586" s="4" t="s">
        <v>8</v>
      </c>
      <c r="E586" s="4" t="s">
        <v>7</v>
      </c>
      <c r="F586" s="4" t="s">
        <v>2</v>
      </c>
      <c r="G586" s="4" t="s">
        <v>87</v>
      </c>
      <c r="H586" s="95" t="s">
        <v>4</v>
      </c>
      <c r="I586" s="4" t="s">
        <v>232</v>
      </c>
      <c r="J586" s="95" t="s">
        <v>47</v>
      </c>
      <c r="K586" s="8">
        <v>32.5</v>
      </c>
    </row>
    <row r="587" spans="1:11" s="3" customFormat="1" ht="18" customHeight="1" x14ac:dyDescent="0.25">
      <c r="A587" s="139"/>
      <c r="B587" s="7" t="s">
        <v>27</v>
      </c>
      <c r="C587" s="94">
        <v>925</v>
      </c>
      <c r="D587" s="4" t="s">
        <v>8</v>
      </c>
      <c r="E587" s="95" t="s">
        <v>24</v>
      </c>
      <c r="F587" s="95"/>
      <c r="G587" s="94"/>
      <c r="H587" s="95"/>
      <c r="I587" s="95"/>
      <c r="J587" s="95"/>
      <c r="K587" s="8">
        <f>SUM(K588+K637)</f>
        <v>191428.80000000002</v>
      </c>
    </row>
    <row r="588" spans="1:11" s="3" customFormat="1" ht="18" customHeight="1" x14ac:dyDescent="0.25">
      <c r="A588" s="139"/>
      <c r="B588" s="7" t="s">
        <v>376</v>
      </c>
      <c r="C588" s="94">
        <v>925</v>
      </c>
      <c r="D588" s="95" t="s">
        <v>8</v>
      </c>
      <c r="E588" s="95" t="s">
        <v>24</v>
      </c>
      <c r="F588" s="95" t="s">
        <v>2</v>
      </c>
      <c r="G588" s="94"/>
      <c r="H588" s="95"/>
      <c r="I588" s="95"/>
      <c r="J588" s="95"/>
      <c r="K588" s="8">
        <f>SUM(K589)</f>
        <v>191089.80000000002</v>
      </c>
    </row>
    <row r="589" spans="1:11" s="3" customFormat="1" ht="18" customHeight="1" x14ac:dyDescent="0.25">
      <c r="A589" s="139"/>
      <c r="B589" s="7" t="s">
        <v>377</v>
      </c>
      <c r="C589" s="94">
        <v>925</v>
      </c>
      <c r="D589" s="95" t="s">
        <v>8</v>
      </c>
      <c r="E589" s="95" t="s">
        <v>24</v>
      </c>
      <c r="F589" s="95" t="s">
        <v>2</v>
      </c>
      <c r="G589" s="94">
        <v>1</v>
      </c>
      <c r="H589" s="95"/>
      <c r="I589" s="95"/>
      <c r="J589" s="95"/>
      <c r="K589" s="8">
        <f>SUM(K616+K622+K590+K611+K605+K630+K627)</f>
        <v>191089.80000000002</v>
      </c>
    </row>
    <row r="590" spans="1:11" s="3" customFormat="1" ht="50.25" customHeight="1" x14ac:dyDescent="0.25">
      <c r="A590" s="139"/>
      <c r="B590" s="34" t="s">
        <v>105</v>
      </c>
      <c r="C590" s="94">
        <v>925</v>
      </c>
      <c r="D590" s="95" t="s">
        <v>8</v>
      </c>
      <c r="E590" s="95" t="s">
        <v>24</v>
      </c>
      <c r="F590" s="95" t="s">
        <v>2</v>
      </c>
      <c r="G590" s="94">
        <v>1</v>
      </c>
      <c r="H590" s="95" t="s">
        <v>4</v>
      </c>
      <c r="I590" s="95"/>
      <c r="J590" s="95"/>
      <c r="K590" s="8">
        <f>SUM(K591+K595+K603+K601+K599)</f>
        <v>165428.80000000002</v>
      </c>
    </row>
    <row r="591" spans="1:11" s="3" customFormat="1" ht="18" customHeight="1" x14ac:dyDescent="0.25">
      <c r="A591" s="139"/>
      <c r="B591" s="7" t="s">
        <v>45</v>
      </c>
      <c r="C591" s="94">
        <v>925</v>
      </c>
      <c r="D591" s="95" t="s">
        <v>8</v>
      </c>
      <c r="E591" s="95" t="s">
        <v>24</v>
      </c>
      <c r="F591" s="95" t="s">
        <v>2</v>
      </c>
      <c r="G591" s="94">
        <v>1</v>
      </c>
      <c r="H591" s="95" t="s">
        <v>4</v>
      </c>
      <c r="I591" s="95" t="s">
        <v>75</v>
      </c>
      <c r="J591" s="95"/>
      <c r="K591" s="8">
        <f>SUM(K592:K594)</f>
        <v>9606.6</v>
      </c>
    </row>
    <row r="592" spans="1:11" s="3" customFormat="1" ht="52.5" customHeight="1" x14ac:dyDescent="0.25">
      <c r="A592" s="139"/>
      <c r="B592" s="7" t="s">
        <v>119</v>
      </c>
      <c r="C592" s="94">
        <v>925</v>
      </c>
      <c r="D592" s="95" t="s">
        <v>8</v>
      </c>
      <c r="E592" s="95" t="s">
        <v>24</v>
      </c>
      <c r="F592" s="95" t="s">
        <v>2</v>
      </c>
      <c r="G592" s="94">
        <v>1</v>
      </c>
      <c r="H592" s="95" t="s">
        <v>4</v>
      </c>
      <c r="I592" s="95" t="s">
        <v>75</v>
      </c>
      <c r="J592" s="95" t="s">
        <v>46</v>
      </c>
      <c r="K592" s="8">
        <v>9227.7000000000007</v>
      </c>
    </row>
    <row r="593" spans="1:11" s="3" customFormat="1" ht="31.5" customHeight="1" x14ac:dyDescent="0.25">
      <c r="A593" s="139"/>
      <c r="B593" s="7" t="s">
        <v>120</v>
      </c>
      <c r="C593" s="94">
        <v>925</v>
      </c>
      <c r="D593" s="95" t="s">
        <v>8</v>
      </c>
      <c r="E593" s="95" t="s">
        <v>24</v>
      </c>
      <c r="F593" s="95" t="s">
        <v>2</v>
      </c>
      <c r="G593" s="94">
        <v>1</v>
      </c>
      <c r="H593" s="95" t="s">
        <v>4</v>
      </c>
      <c r="I593" s="95" t="s">
        <v>75</v>
      </c>
      <c r="J593" s="95" t="s">
        <v>47</v>
      </c>
      <c r="K593" s="8">
        <v>370</v>
      </c>
    </row>
    <row r="594" spans="1:11" s="3" customFormat="1" ht="18" customHeight="1" x14ac:dyDescent="0.25">
      <c r="A594" s="139"/>
      <c r="B594" s="7" t="s">
        <v>48</v>
      </c>
      <c r="C594" s="94">
        <v>925</v>
      </c>
      <c r="D594" s="95" t="s">
        <v>8</v>
      </c>
      <c r="E594" s="95" t="s">
        <v>24</v>
      </c>
      <c r="F594" s="95" t="s">
        <v>2</v>
      </c>
      <c r="G594" s="94">
        <v>1</v>
      </c>
      <c r="H594" s="95" t="s">
        <v>4</v>
      </c>
      <c r="I594" s="95" t="s">
        <v>75</v>
      </c>
      <c r="J594" s="95" t="s">
        <v>49</v>
      </c>
      <c r="K594" s="8">
        <v>8.9</v>
      </c>
    </row>
    <row r="595" spans="1:11" s="3" customFormat="1" ht="47.25" customHeight="1" x14ac:dyDescent="0.25">
      <c r="A595" s="139"/>
      <c r="B595" s="34" t="s">
        <v>108</v>
      </c>
      <c r="C595" s="94">
        <v>925</v>
      </c>
      <c r="D595" s="95" t="s">
        <v>8</v>
      </c>
      <c r="E595" s="95" t="s">
        <v>24</v>
      </c>
      <c r="F595" s="95" t="s">
        <v>2</v>
      </c>
      <c r="G595" s="94">
        <v>1</v>
      </c>
      <c r="H595" s="95" t="s">
        <v>4</v>
      </c>
      <c r="I595" s="95" t="s">
        <v>82</v>
      </c>
      <c r="J595" s="95"/>
      <c r="K595" s="8">
        <f>SUM(K596:K598)</f>
        <v>123833.3</v>
      </c>
    </row>
    <row r="596" spans="1:11" s="3" customFormat="1" ht="54" customHeight="1" x14ac:dyDescent="0.25">
      <c r="A596" s="139"/>
      <c r="B596" s="7" t="s">
        <v>119</v>
      </c>
      <c r="C596" s="94">
        <v>925</v>
      </c>
      <c r="D596" s="95" t="s">
        <v>8</v>
      </c>
      <c r="E596" s="95" t="s">
        <v>24</v>
      </c>
      <c r="F596" s="95" t="s">
        <v>2</v>
      </c>
      <c r="G596" s="94">
        <v>1</v>
      </c>
      <c r="H596" s="95" t="s">
        <v>4</v>
      </c>
      <c r="I596" s="95" t="s">
        <v>82</v>
      </c>
      <c r="J596" s="95" t="s">
        <v>46</v>
      </c>
      <c r="K596" s="8">
        <f>65835.5+42031.2</f>
        <v>107866.7</v>
      </c>
    </row>
    <row r="597" spans="1:11" s="3" customFormat="1" ht="31.5" customHeight="1" x14ac:dyDescent="0.25">
      <c r="A597" s="139"/>
      <c r="B597" s="7" t="s">
        <v>120</v>
      </c>
      <c r="C597" s="94">
        <v>925</v>
      </c>
      <c r="D597" s="95" t="s">
        <v>8</v>
      </c>
      <c r="E597" s="95" t="s">
        <v>24</v>
      </c>
      <c r="F597" s="95" t="s">
        <v>2</v>
      </c>
      <c r="G597" s="94">
        <v>1</v>
      </c>
      <c r="H597" s="95" t="s">
        <v>4</v>
      </c>
      <c r="I597" s="95" t="s">
        <v>82</v>
      </c>
      <c r="J597" s="95" t="s">
        <v>47</v>
      </c>
      <c r="K597" s="8">
        <f>12013.6+3877.4</f>
        <v>15891</v>
      </c>
    </row>
    <row r="598" spans="1:11" s="3" customFormat="1" ht="18" customHeight="1" x14ac:dyDescent="0.25">
      <c r="A598" s="139"/>
      <c r="B598" s="7" t="s">
        <v>48</v>
      </c>
      <c r="C598" s="94">
        <v>925</v>
      </c>
      <c r="D598" s="95" t="s">
        <v>8</v>
      </c>
      <c r="E598" s="95" t="s">
        <v>24</v>
      </c>
      <c r="F598" s="95" t="s">
        <v>2</v>
      </c>
      <c r="G598" s="94">
        <v>1</v>
      </c>
      <c r="H598" s="95" t="s">
        <v>4</v>
      </c>
      <c r="I598" s="95" t="s">
        <v>82</v>
      </c>
      <c r="J598" s="95" t="s">
        <v>49</v>
      </c>
      <c r="K598" s="8">
        <f>50.3+25.3</f>
        <v>75.599999999999994</v>
      </c>
    </row>
    <row r="599" spans="1:11" s="3" customFormat="1" ht="18" customHeight="1" x14ac:dyDescent="0.25">
      <c r="A599" s="139"/>
      <c r="B599" s="7" t="s">
        <v>230</v>
      </c>
      <c r="C599" s="94">
        <v>925</v>
      </c>
      <c r="D599" s="95" t="s">
        <v>8</v>
      </c>
      <c r="E599" s="4" t="s">
        <v>24</v>
      </c>
      <c r="F599" s="4" t="s">
        <v>2</v>
      </c>
      <c r="G599" s="100">
        <v>1</v>
      </c>
      <c r="H599" s="95" t="s">
        <v>4</v>
      </c>
      <c r="I599" s="4" t="s">
        <v>229</v>
      </c>
      <c r="J599" s="4"/>
      <c r="K599" s="8">
        <f>SUM(K600)</f>
        <v>26</v>
      </c>
    </row>
    <row r="600" spans="1:11" s="3" customFormat="1" ht="31.5" customHeight="1" x14ac:dyDescent="0.25">
      <c r="A600" s="139"/>
      <c r="B600" s="7" t="s">
        <v>120</v>
      </c>
      <c r="C600" s="94">
        <v>925</v>
      </c>
      <c r="D600" s="4" t="s">
        <v>8</v>
      </c>
      <c r="E600" s="4" t="s">
        <v>24</v>
      </c>
      <c r="F600" s="4" t="s">
        <v>2</v>
      </c>
      <c r="G600" s="100">
        <v>1</v>
      </c>
      <c r="H600" s="95" t="s">
        <v>4</v>
      </c>
      <c r="I600" s="4" t="s">
        <v>229</v>
      </c>
      <c r="J600" s="4" t="s">
        <v>47</v>
      </c>
      <c r="K600" s="8">
        <v>26</v>
      </c>
    </row>
    <row r="601" spans="1:11" s="3" customFormat="1" ht="63" customHeight="1" x14ac:dyDescent="0.25">
      <c r="A601" s="139"/>
      <c r="B601" s="34" t="s">
        <v>197</v>
      </c>
      <c r="C601" s="94">
        <v>925</v>
      </c>
      <c r="D601" s="95" t="s">
        <v>8</v>
      </c>
      <c r="E601" s="95" t="s">
        <v>24</v>
      </c>
      <c r="F601" s="95" t="s">
        <v>2</v>
      </c>
      <c r="G601" s="94">
        <v>1</v>
      </c>
      <c r="H601" s="95" t="s">
        <v>4</v>
      </c>
      <c r="I601" s="95" t="s">
        <v>113</v>
      </c>
      <c r="J601" s="95"/>
      <c r="K601" s="8">
        <f>K602</f>
        <v>73.2</v>
      </c>
    </row>
    <row r="602" spans="1:11" s="3" customFormat="1" ht="52.5" customHeight="1" x14ac:dyDescent="0.25">
      <c r="A602" s="139"/>
      <c r="B602" s="7" t="s">
        <v>119</v>
      </c>
      <c r="C602" s="94">
        <v>925</v>
      </c>
      <c r="D602" s="95" t="s">
        <v>8</v>
      </c>
      <c r="E602" s="95" t="s">
        <v>24</v>
      </c>
      <c r="F602" s="95" t="s">
        <v>2</v>
      </c>
      <c r="G602" s="94">
        <v>1</v>
      </c>
      <c r="H602" s="95" t="s">
        <v>4</v>
      </c>
      <c r="I602" s="95" t="s">
        <v>113</v>
      </c>
      <c r="J602" s="95" t="s">
        <v>46</v>
      </c>
      <c r="K602" s="8">
        <v>73.2</v>
      </c>
    </row>
    <row r="603" spans="1:11" s="3" customFormat="1" ht="63" customHeight="1" x14ac:dyDescent="0.25">
      <c r="A603" s="139"/>
      <c r="B603" s="6" t="s">
        <v>198</v>
      </c>
      <c r="C603" s="94">
        <v>925</v>
      </c>
      <c r="D603" s="95" t="s">
        <v>8</v>
      </c>
      <c r="E603" s="95" t="s">
        <v>24</v>
      </c>
      <c r="F603" s="95" t="s">
        <v>2</v>
      </c>
      <c r="G603" s="94">
        <v>1</v>
      </c>
      <c r="H603" s="95" t="s">
        <v>4</v>
      </c>
      <c r="I603" s="95" t="s">
        <v>107</v>
      </c>
      <c r="J603" s="95"/>
      <c r="K603" s="8">
        <f>SUM(K604:K604)</f>
        <v>31889.7</v>
      </c>
    </row>
    <row r="604" spans="1:11" s="3" customFormat="1" ht="54.75" customHeight="1" x14ac:dyDescent="0.25">
      <c r="A604" s="139"/>
      <c r="B604" s="7" t="s">
        <v>119</v>
      </c>
      <c r="C604" s="94">
        <v>925</v>
      </c>
      <c r="D604" s="95" t="s">
        <v>8</v>
      </c>
      <c r="E604" s="95" t="s">
        <v>24</v>
      </c>
      <c r="F604" s="95" t="s">
        <v>2</v>
      </c>
      <c r="G604" s="94">
        <v>1</v>
      </c>
      <c r="H604" s="95" t="s">
        <v>4</v>
      </c>
      <c r="I604" s="95" t="s">
        <v>107</v>
      </c>
      <c r="J604" s="95" t="s">
        <v>46</v>
      </c>
      <c r="K604" s="8">
        <f>10862.2+21027.5</f>
        <v>31889.7</v>
      </c>
    </row>
    <row r="605" spans="1:11" s="3" customFormat="1" ht="47.25" customHeight="1" x14ac:dyDescent="0.25">
      <c r="A605" s="139"/>
      <c r="B605" s="7" t="s">
        <v>186</v>
      </c>
      <c r="C605" s="94">
        <v>925</v>
      </c>
      <c r="D605" s="95" t="s">
        <v>8</v>
      </c>
      <c r="E605" s="95" t="s">
        <v>24</v>
      </c>
      <c r="F605" s="4" t="s">
        <v>2</v>
      </c>
      <c r="G605" s="4" t="s">
        <v>87</v>
      </c>
      <c r="H605" s="4" t="s">
        <v>5</v>
      </c>
      <c r="I605" s="4"/>
      <c r="J605" s="95"/>
      <c r="K605" s="8">
        <f>SUM(K606+K609)</f>
        <v>1809.4</v>
      </c>
    </row>
    <row r="606" spans="1:11" s="3" customFormat="1" ht="31.5" customHeight="1" x14ac:dyDescent="0.25">
      <c r="A606" s="139"/>
      <c r="B606" s="7" t="s">
        <v>384</v>
      </c>
      <c r="C606" s="94">
        <v>925</v>
      </c>
      <c r="D606" s="95" t="s">
        <v>8</v>
      </c>
      <c r="E606" s="95" t="s">
        <v>24</v>
      </c>
      <c r="F606" s="4" t="s">
        <v>2</v>
      </c>
      <c r="G606" s="4" t="s">
        <v>87</v>
      </c>
      <c r="H606" s="4" t="s">
        <v>5</v>
      </c>
      <c r="I606" s="4" t="s">
        <v>187</v>
      </c>
      <c r="J606" s="95"/>
      <c r="K606" s="8">
        <f>SUM(K607:K608)</f>
        <v>1199.8</v>
      </c>
    </row>
    <row r="607" spans="1:11" s="3" customFormat="1" ht="45.75" customHeight="1" x14ac:dyDescent="0.25">
      <c r="A607" s="139"/>
      <c r="B607" s="7" t="s">
        <v>119</v>
      </c>
      <c r="C607" s="94">
        <v>925</v>
      </c>
      <c r="D607" s="95" t="s">
        <v>8</v>
      </c>
      <c r="E607" s="95" t="s">
        <v>24</v>
      </c>
      <c r="F607" s="4" t="s">
        <v>2</v>
      </c>
      <c r="G607" s="4" t="s">
        <v>87</v>
      </c>
      <c r="H607" s="4" t="s">
        <v>5</v>
      </c>
      <c r="I607" s="4" t="s">
        <v>187</v>
      </c>
      <c r="J607" s="95" t="s">
        <v>46</v>
      </c>
      <c r="K607" s="8">
        <v>727.1</v>
      </c>
    </row>
    <row r="608" spans="1:11" s="3" customFormat="1" ht="31.5" customHeight="1" x14ac:dyDescent="0.25">
      <c r="A608" s="139"/>
      <c r="B608" s="7" t="s">
        <v>120</v>
      </c>
      <c r="C608" s="94">
        <v>925</v>
      </c>
      <c r="D608" s="95" t="s">
        <v>8</v>
      </c>
      <c r="E608" s="95" t="s">
        <v>24</v>
      </c>
      <c r="F608" s="4" t="s">
        <v>2</v>
      </c>
      <c r="G608" s="4" t="s">
        <v>87</v>
      </c>
      <c r="H608" s="4" t="s">
        <v>5</v>
      </c>
      <c r="I608" s="4" t="s">
        <v>187</v>
      </c>
      <c r="J608" s="95" t="s">
        <v>47</v>
      </c>
      <c r="K608" s="8">
        <v>472.7</v>
      </c>
    </row>
    <row r="609" spans="1:11" s="3" customFormat="1" ht="40.5" customHeight="1" x14ac:dyDescent="0.25">
      <c r="A609" s="139"/>
      <c r="B609" s="7" t="s">
        <v>698</v>
      </c>
      <c r="C609" s="94">
        <v>925</v>
      </c>
      <c r="D609" s="95" t="s">
        <v>8</v>
      </c>
      <c r="E609" s="95" t="s">
        <v>24</v>
      </c>
      <c r="F609" s="4" t="s">
        <v>2</v>
      </c>
      <c r="G609" s="4" t="s">
        <v>87</v>
      </c>
      <c r="H609" s="4" t="s">
        <v>5</v>
      </c>
      <c r="I609" s="4" t="s">
        <v>289</v>
      </c>
      <c r="J609" s="95"/>
      <c r="K609" s="8">
        <f>K610</f>
        <v>609.6</v>
      </c>
    </row>
    <row r="610" spans="1:11" s="3" customFormat="1" ht="31.5" customHeight="1" x14ac:dyDescent="0.25">
      <c r="A610" s="139"/>
      <c r="B610" s="37" t="s">
        <v>118</v>
      </c>
      <c r="C610" s="94">
        <v>925</v>
      </c>
      <c r="D610" s="95" t="s">
        <v>8</v>
      </c>
      <c r="E610" s="95" t="s">
        <v>24</v>
      </c>
      <c r="F610" s="4" t="s">
        <v>2</v>
      </c>
      <c r="G610" s="4" t="s">
        <v>87</v>
      </c>
      <c r="H610" s="4" t="s">
        <v>5</v>
      </c>
      <c r="I610" s="4" t="s">
        <v>289</v>
      </c>
      <c r="J610" s="95" t="s">
        <v>57</v>
      </c>
      <c r="K610" s="8">
        <v>609.6</v>
      </c>
    </row>
    <row r="611" spans="1:11" s="3" customFormat="1" ht="22.5" customHeight="1" x14ac:dyDescent="0.25">
      <c r="A611" s="139"/>
      <c r="B611" s="7" t="s">
        <v>109</v>
      </c>
      <c r="C611" s="94">
        <v>925</v>
      </c>
      <c r="D611" s="4" t="s">
        <v>8</v>
      </c>
      <c r="E611" s="95" t="s">
        <v>24</v>
      </c>
      <c r="F611" s="95" t="s">
        <v>2</v>
      </c>
      <c r="G611" s="94">
        <v>1</v>
      </c>
      <c r="H611" s="4" t="s">
        <v>6</v>
      </c>
      <c r="I611" s="95"/>
      <c r="J611" s="95"/>
      <c r="K611" s="8">
        <f>K612+K614</f>
        <v>662.1</v>
      </c>
    </row>
    <row r="612" spans="1:11" s="3" customFormat="1" ht="126" customHeight="1" x14ac:dyDescent="0.25">
      <c r="A612" s="139"/>
      <c r="B612" s="7" t="s">
        <v>301</v>
      </c>
      <c r="C612" s="94">
        <v>925</v>
      </c>
      <c r="D612" s="95" t="s">
        <v>8</v>
      </c>
      <c r="E612" s="95" t="s">
        <v>24</v>
      </c>
      <c r="F612" s="95" t="s">
        <v>2</v>
      </c>
      <c r="G612" s="94">
        <v>1</v>
      </c>
      <c r="H612" s="4" t="s">
        <v>6</v>
      </c>
      <c r="I612" s="95" t="s">
        <v>111</v>
      </c>
      <c r="J612" s="95"/>
      <c r="K612" s="8">
        <f>SUM(K613)</f>
        <v>616.6</v>
      </c>
    </row>
    <row r="613" spans="1:11" s="3" customFormat="1" ht="53.25" customHeight="1" x14ac:dyDescent="0.25">
      <c r="A613" s="139"/>
      <c r="B613" s="7" t="s">
        <v>119</v>
      </c>
      <c r="C613" s="94">
        <v>925</v>
      </c>
      <c r="D613" s="95" t="s">
        <v>8</v>
      </c>
      <c r="E613" s="95" t="s">
        <v>24</v>
      </c>
      <c r="F613" s="95" t="s">
        <v>2</v>
      </c>
      <c r="G613" s="94">
        <v>1</v>
      </c>
      <c r="H613" s="4" t="s">
        <v>6</v>
      </c>
      <c r="I613" s="95" t="s">
        <v>111</v>
      </c>
      <c r="J613" s="95" t="s">
        <v>46</v>
      </c>
      <c r="K613" s="8">
        <v>616.6</v>
      </c>
    </row>
    <row r="614" spans="1:11" s="3" customFormat="1" ht="78.75" customHeight="1" x14ac:dyDescent="0.25">
      <c r="A614" s="139"/>
      <c r="B614" s="7" t="s">
        <v>423</v>
      </c>
      <c r="C614" s="94">
        <v>925</v>
      </c>
      <c r="D614" s="95" t="s">
        <v>8</v>
      </c>
      <c r="E614" s="95" t="s">
        <v>24</v>
      </c>
      <c r="F614" s="4" t="s">
        <v>2</v>
      </c>
      <c r="G614" s="4" t="s">
        <v>87</v>
      </c>
      <c r="H614" s="4" t="s">
        <v>6</v>
      </c>
      <c r="I614" s="4" t="s">
        <v>239</v>
      </c>
      <c r="J614" s="95"/>
      <c r="K614" s="8">
        <f>K615</f>
        <v>45.5</v>
      </c>
    </row>
    <row r="615" spans="1:11" s="3" customFormat="1" ht="51.75" customHeight="1" x14ac:dyDescent="0.25">
      <c r="A615" s="139"/>
      <c r="B615" s="7" t="s">
        <v>119</v>
      </c>
      <c r="C615" s="94">
        <v>925</v>
      </c>
      <c r="D615" s="95" t="s">
        <v>8</v>
      </c>
      <c r="E615" s="95" t="s">
        <v>24</v>
      </c>
      <c r="F615" s="4" t="s">
        <v>2</v>
      </c>
      <c r="G615" s="4" t="s">
        <v>87</v>
      </c>
      <c r="H615" s="4" t="s">
        <v>6</v>
      </c>
      <c r="I615" s="4" t="s">
        <v>239</v>
      </c>
      <c r="J615" s="95" t="s">
        <v>46</v>
      </c>
      <c r="K615" s="8">
        <v>45.5</v>
      </c>
    </row>
    <row r="616" spans="1:11" s="3" customFormat="1" ht="31.5" customHeight="1" x14ac:dyDescent="0.25">
      <c r="A616" s="139"/>
      <c r="B616" s="7" t="s">
        <v>518</v>
      </c>
      <c r="C616" s="94">
        <v>925</v>
      </c>
      <c r="D616" s="95" t="s">
        <v>8</v>
      </c>
      <c r="E616" s="95" t="s">
        <v>24</v>
      </c>
      <c r="F616" s="95" t="s">
        <v>2</v>
      </c>
      <c r="G616" s="94">
        <v>1</v>
      </c>
      <c r="H616" s="95" t="s">
        <v>7</v>
      </c>
      <c r="I616" s="95"/>
      <c r="J616" s="95"/>
      <c r="K616" s="8">
        <f>SUM(K619+K617)</f>
        <v>305.2</v>
      </c>
    </row>
    <row r="617" spans="1:11" s="3" customFormat="1" ht="31.5" customHeight="1" x14ac:dyDescent="0.25">
      <c r="A617" s="139"/>
      <c r="B617" s="34" t="s">
        <v>213</v>
      </c>
      <c r="C617" s="94">
        <v>925</v>
      </c>
      <c r="D617" s="95" t="s">
        <v>8</v>
      </c>
      <c r="E617" s="95" t="s">
        <v>24</v>
      </c>
      <c r="F617" s="4" t="s">
        <v>2</v>
      </c>
      <c r="G617" s="4" t="s">
        <v>87</v>
      </c>
      <c r="H617" s="95" t="s">
        <v>7</v>
      </c>
      <c r="I617" s="4" t="s">
        <v>212</v>
      </c>
      <c r="J617" s="95"/>
      <c r="K617" s="8">
        <f>K618</f>
        <v>210</v>
      </c>
    </row>
    <row r="618" spans="1:11" s="3" customFormat="1" ht="31.5" customHeight="1" x14ac:dyDescent="0.25">
      <c r="A618" s="139"/>
      <c r="B618" s="7" t="s">
        <v>120</v>
      </c>
      <c r="C618" s="94">
        <v>925</v>
      </c>
      <c r="D618" s="95" t="s">
        <v>8</v>
      </c>
      <c r="E618" s="95" t="s">
        <v>24</v>
      </c>
      <c r="F618" s="4" t="s">
        <v>2</v>
      </c>
      <c r="G618" s="4" t="s">
        <v>87</v>
      </c>
      <c r="H618" s="95" t="s">
        <v>7</v>
      </c>
      <c r="I618" s="4" t="s">
        <v>212</v>
      </c>
      <c r="J618" s="95" t="s">
        <v>47</v>
      </c>
      <c r="K618" s="8">
        <v>210</v>
      </c>
    </row>
    <row r="619" spans="1:11" s="3" customFormat="1" ht="141.75" customHeight="1" x14ac:dyDescent="0.25">
      <c r="A619" s="139"/>
      <c r="B619" s="7" t="s">
        <v>196</v>
      </c>
      <c r="C619" s="94">
        <v>925</v>
      </c>
      <c r="D619" s="95" t="s">
        <v>8</v>
      </c>
      <c r="E619" s="95" t="s">
        <v>24</v>
      </c>
      <c r="F619" s="95" t="s">
        <v>2</v>
      </c>
      <c r="G619" s="94">
        <v>1</v>
      </c>
      <c r="H619" s="95" t="s">
        <v>7</v>
      </c>
      <c r="I619" s="95" t="s">
        <v>134</v>
      </c>
      <c r="J619" s="95"/>
      <c r="K619" s="8">
        <f>SUM(K620:K621)</f>
        <v>95.2</v>
      </c>
    </row>
    <row r="620" spans="1:11" s="3" customFormat="1" ht="51" customHeight="1" x14ac:dyDescent="0.25">
      <c r="A620" s="139"/>
      <c r="B620" s="7" t="s">
        <v>119</v>
      </c>
      <c r="C620" s="94">
        <v>925</v>
      </c>
      <c r="D620" s="95" t="s">
        <v>8</v>
      </c>
      <c r="E620" s="95" t="s">
        <v>24</v>
      </c>
      <c r="F620" s="95" t="s">
        <v>2</v>
      </c>
      <c r="G620" s="94">
        <v>1</v>
      </c>
      <c r="H620" s="95" t="s">
        <v>7</v>
      </c>
      <c r="I620" s="95" t="s">
        <v>134</v>
      </c>
      <c r="J620" s="95" t="s">
        <v>46</v>
      </c>
      <c r="K620" s="8">
        <v>70.2</v>
      </c>
    </row>
    <row r="621" spans="1:11" s="3" customFormat="1" ht="31.5" customHeight="1" x14ac:dyDescent="0.25">
      <c r="A621" s="139"/>
      <c r="B621" s="7" t="s">
        <v>120</v>
      </c>
      <c r="C621" s="94">
        <v>925</v>
      </c>
      <c r="D621" s="95" t="s">
        <v>8</v>
      </c>
      <c r="E621" s="95" t="s">
        <v>24</v>
      </c>
      <c r="F621" s="95" t="s">
        <v>2</v>
      </c>
      <c r="G621" s="94">
        <v>1</v>
      </c>
      <c r="H621" s="95" t="s">
        <v>7</v>
      </c>
      <c r="I621" s="95" t="s">
        <v>134</v>
      </c>
      <c r="J621" s="95" t="s">
        <v>47</v>
      </c>
      <c r="K621" s="8">
        <v>25</v>
      </c>
    </row>
    <row r="622" spans="1:11" s="3" customFormat="1" ht="63" customHeight="1" x14ac:dyDescent="0.25">
      <c r="A622" s="139"/>
      <c r="B622" s="7" t="s">
        <v>103</v>
      </c>
      <c r="C622" s="94">
        <v>925</v>
      </c>
      <c r="D622" s="95" t="s">
        <v>8</v>
      </c>
      <c r="E622" s="95" t="s">
        <v>24</v>
      </c>
      <c r="F622" s="95" t="s">
        <v>2</v>
      </c>
      <c r="G622" s="94">
        <v>1</v>
      </c>
      <c r="H622" s="95" t="s">
        <v>30</v>
      </c>
      <c r="I622" s="95"/>
      <c r="J622" s="95"/>
      <c r="K622" s="8">
        <f>SUM(K623+K625)</f>
        <v>6528.9</v>
      </c>
    </row>
    <row r="623" spans="1:11" s="3" customFormat="1" ht="31.5" customHeight="1" x14ac:dyDescent="0.25">
      <c r="A623" s="139"/>
      <c r="B623" s="34" t="s">
        <v>139</v>
      </c>
      <c r="C623" s="94">
        <v>925</v>
      </c>
      <c r="D623" s="95" t="s">
        <v>8</v>
      </c>
      <c r="E623" s="95" t="s">
        <v>24</v>
      </c>
      <c r="F623" s="95" t="s">
        <v>2</v>
      </c>
      <c r="G623" s="94">
        <v>1</v>
      </c>
      <c r="H623" s="95" t="s">
        <v>30</v>
      </c>
      <c r="I623" s="95" t="s">
        <v>112</v>
      </c>
      <c r="J623" s="95"/>
      <c r="K623" s="8">
        <f>SUM(K624:K624)</f>
        <v>6500</v>
      </c>
    </row>
    <row r="624" spans="1:11" s="3" customFormat="1" ht="31.5" customHeight="1" x14ac:dyDescent="0.25">
      <c r="A624" s="139"/>
      <c r="B624" s="37" t="s">
        <v>118</v>
      </c>
      <c r="C624" s="94">
        <v>925</v>
      </c>
      <c r="D624" s="95" t="s">
        <v>8</v>
      </c>
      <c r="E624" s="95" t="s">
        <v>24</v>
      </c>
      <c r="F624" s="95" t="s">
        <v>2</v>
      </c>
      <c r="G624" s="94">
        <v>1</v>
      </c>
      <c r="H624" s="95" t="s">
        <v>30</v>
      </c>
      <c r="I624" s="95" t="s">
        <v>112</v>
      </c>
      <c r="J624" s="95" t="s">
        <v>57</v>
      </c>
      <c r="K624" s="8">
        <v>6500</v>
      </c>
    </row>
    <row r="625" spans="1:11" s="3" customFormat="1" ht="94.5" customHeight="1" x14ac:dyDescent="0.25">
      <c r="A625" s="139"/>
      <c r="B625" s="36" t="s">
        <v>195</v>
      </c>
      <c r="C625" s="94">
        <v>925</v>
      </c>
      <c r="D625" s="95" t="s">
        <v>8</v>
      </c>
      <c r="E625" s="95" t="s">
        <v>24</v>
      </c>
      <c r="F625" s="95" t="s">
        <v>2</v>
      </c>
      <c r="G625" s="94">
        <v>1</v>
      </c>
      <c r="H625" s="95" t="s">
        <v>30</v>
      </c>
      <c r="I625" s="95" t="s">
        <v>104</v>
      </c>
      <c r="J625" s="95"/>
      <c r="K625" s="8">
        <f>SUM(K626)</f>
        <v>28.9</v>
      </c>
    </row>
    <row r="626" spans="1:11" s="3" customFormat="1" ht="47.25" customHeight="1" x14ac:dyDescent="0.25">
      <c r="A626" s="139"/>
      <c r="B626" s="7" t="s">
        <v>119</v>
      </c>
      <c r="C626" s="94">
        <v>925</v>
      </c>
      <c r="D626" s="95" t="s">
        <v>8</v>
      </c>
      <c r="E626" s="95" t="s">
        <v>24</v>
      </c>
      <c r="F626" s="95" t="s">
        <v>2</v>
      </c>
      <c r="G626" s="94">
        <v>1</v>
      </c>
      <c r="H626" s="95" t="s">
        <v>30</v>
      </c>
      <c r="I626" s="95" t="s">
        <v>104</v>
      </c>
      <c r="J626" s="95" t="s">
        <v>46</v>
      </c>
      <c r="K626" s="8">
        <f>8.3+19.9+0.7</f>
        <v>28.9</v>
      </c>
    </row>
    <row r="627" spans="1:11" s="3" customFormat="1" ht="47.25" customHeight="1" x14ac:dyDescent="0.25">
      <c r="A627" s="139"/>
      <c r="B627" s="7" t="s">
        <v>153</v>
      </c>
      <c r="C627" s="94">
        <v>925</v>
      </c>
      <c r="D627" s="95" t="s">
        <v>8</v>
      </c>
      <c r="E627" s="95" t="s">
        <v>24</v>
      </c>
      <c r="F627" s="4" t="s">
        <v>2</v>
      </c>
      <c r="G627" s="4" t="s">
        <v>87</v>
      </c>
      <c r="H627" s="4" t="s">
        <v>24</v>
      </c>
      <c r="I627" s="4"/>
      <c r="J627" s="95"/>
      <c r="K627" s="8">
        <f>K628</f>
        <v>6443.5</v>
      </c>
    </row>
    <row r="628" spans="1:11" s="3" customFormat="1" ht="18" customHeight="1" x14ac:dyDescent="0.25">
      <c r="A628" s="139"/>
      <c r="B628" s="7" t="s">
        <v>296</v>
      </c>
      <c r="C628" s="94">
        <v>925</v>
      </c>
      <c r="D628" s="95" t="s">
        <v>8</v>
      </c>
      <c r="E628" s="95" t="s">
        <v>24</v>
      </c>
      <c r="F628" s="4" t="s">
        <v>2</v>
      </c>
      <c r="G628" s="4" t="s">
        <v>87</v>
      </c>
      <c r="H628" s="4" t="s">
        <v>24</v>
      </c>
      <c r="I628" s="4" t="s">
        <v>297</v>
      </c>
      <c r="J628" s="95"/>
      <c r="K628" s="8">
        <f>K629</f>
        <v>6443.5</v>
      </c>
    </row>
    <row r="629" spans="1:11" s="3" customFormat="1" ht="31.5" customHeight="1" x14ac:dyDescent="0.25">
      <c r="A629" s="139"/>
      <c r="B629" s="7" t="s">
        <v>118</v>
      </c>
      <c r="C629" s="94">
        <v>925</v>
      </c>
      <c r="D629" s="95" t="s">
        <v>8</v>
      </c>
      <c r="E629" s="95" t="s">
        <v>24</v>
      </c>
      <c r="F629" s="4" t="s">
        <v>2</v>
      </c>
      <c r="G629" s="4" t="s">
        <v>87</v>
      </c>
      <c r="H629" s="4" t="s">
        <v>24</v>
      </c>
      <c r="I629" s="4" t="s">
        <v>297</v>
      </c>
      <c r="J629" s="95" t="s">
        <v>57</v>
      </c>
      <c r="K629" s="8">
        <f>4223.5+120+300+300+1400+100</f>
        <v>6443.5</v>
      </c>
    </row>
    <row r="630" spans="1:11" s="3" customFormat="1" ht="31.5" customHeight="1" x14ac:dyDescent="0.25">
      <c r="A630" s="139"/>
      <c r="B630" s="7" t="s">
        <v>421</v>
      </c>
      <c r="C630" s="94">
        <v>925</v>
      </c>
      <c r="D630" s="95" t="s">
        <v>8</v>
      </c>
      <c r="E630" s="95" t="s">
        <v>24</v>
      </c>
      <c r="F630" s="4" t="s">
        <v>2</v>
      </c>
      <c r="G630" s="4" t="s">
        <v>87</v>
      </c>
      <c r="H630" s="4" t="s">
        <v>21</v>
      </c>
      <c r="I630" s="4"/>
      <c r="J630" s="95"/>
      <c r="K630" s="8">
        <f>SUM(K631+K634)</f>
        <v>9911.9</v>
      </c>
    </row>
    <row r="631" spans="1:11" s="3" customFormat="1" ht="24" customHeight="1" x14ac:dyDescent="0.25">
      <c r="A631" s="139"/>
      <c r="B631" s="7" t="s">
        <v>697</v>
      </c>
      <c r="C631" s="94">
        <v>925</v>
      </c>
      <c r="D631" s="95" t="s">
        <v>8</v>
      </c>
      <c r="E631" s="95" t="s">
        <v>24</v>
      </c>
      <c r="F631" s="4" t="s">
        <v>2</v>
      </c>
      <c r="G631" s="4" t="s">
        <v>87</v>
      </c>
      <c r="H631" s="4" t="s">
        <v>21</v>
      </c>
      <c r="I631" s="4" t="s">
        <v>193</v>
      </c>
      <c r="J631" s="95"/>
      <c r="K631" s="8">
        <f>K633+K632</f>
        <v>5145.5</v>
      </c>
    </row>
    <row r="632" spans="1:11" s="3" customFormat="1" ht="31.5" customHeight="1" x14ac:dyDescent="0.25">
      <c r="A632" s="139"/>
      <c r="B632" s="7" t="s">
        <v>120</v>
      </c>
      <c r="C632" s="94">
        <v>925</v>
      </c>
      <c r="D632" s="95" t="s">
        <v>8</v>
      </c>
      <c r="E632" s="95" t="s">
        <v>24</v>
      </c>
      <c r="F632" s="4" t="s">
        <v>2</v>
      </c>
      <c r="G632" s="4" t="s">
        <v>87</v>
      </c>
      <c r="H632" s="4" t="s">
        <v>21</v>
      </c>
      <c r="I632" s="4" t="s">
        <v>193</v>
      </c>
      <c r="J632" s="95" t="s">
        <v>47</v>
      </c>
      <c r="K632" s="8">
        <v>127</v>
      </c>
    </row>
    <row r="633" spans="1:11" s="3" customFormat="1" ht="31.5" customHeight="1" x14ac:dyDescent="0.25">
      <c r="A633" s="139"/>
      <c r="B633" s="7" t="s">
        <v>118</v>
      </c>
      <c r="C633" s="94">
        <v>925</v>
      </c>
      <c r="D633" s="95" t="s">
        <v>8</v>
      </c>
      <c r="E633" s="95" t="s">
        <v>24</v>
      </c>
      <c r="F633" s="4" t="s">
        <v>2</v>
      </c>
      <c r="G633" s="4" t="s">
        <v>87</v>
      </c>
      <c r="H633" s="4" t="s">
        <v>21</v>
      </c>
      <c r="I633" s="4" t="s">
        <v>193</v>
      </c>
      <c r="J633" s="95" t="s">
        <v>57</v>
      </c>
      <c r="K633" s="8">
        <f>3988+1030.5</f>
        <v>5018.5</v>
      </c>
    </row>
    <row r="634" spans="1:11" s="3" customFormat="1" ht="63" customHeight="1" x14ac:dyDescent="0.25">
      <c r="A634" s="139"/>
      <c r="B634" s="7" t="s">
        <v>422</v>
      </c>
      <c r="C634" s="94">
        <v>925</v>
      </c>
      <c r="D634" s="95" t="s">
        <v>8</v>
      </c>
      <c r="E634" s="95" t="s">
        <v>24</v>
      </c>
      <c r="F634" s="4" t="s">
        <v>2</v>
      </c>
      <c r="G634" s="4" t="s">
        <v>87</v>
      </c>
      <c r="H634" s="4" t="s">
        <v>21</v>
      </c>
      <c r="I634" s="4" t="s">
        <v>420</v>
      </c>
      <c r="J634" s="4"/>
      <c r="K634" s="8">
        <f>SUM(K635:K636)</f>
        <v>4766.3999999999996</v>
      </c>
    </row>
    <row r="635" spans="1:11" s="3" customFormat="1" ht="50.25" customHeight="1" x14ac:dyDescent="0.25">
      <c r="A635" s="139"/>
      <c r="B635" s="7" t="s">
        <v>119</v>
      </c>
      <c r="C635" s="94">
        <v>925</v>
      </c>
      <c r="D635" s="95" t="s">
        <v>8</v>
      </c>
      <c r="E635" s="95" t="s">
        <v>24</v>
      </c>
      <c r="F635" s="4" t="s">
        <v>2</v>
      </c>
      <c r="G635" s="4" t="s">
        <v>87</v>
      </c>
      <c r="H635" s="4" t="s">
        <v>21</v>
      </c>
      <c r="I635" s="4" t="s">
        <v>420</v>
      </c>
      <c r="J635" s="4" t="s">
        <v>46</v>
      </c>
      <c r="K635" s="8">
        <v>70.400000000000006</v>
      </c>
    </row>
    <row r="636" spans="1:11" s="3" customFormat="1" ht="31.5" customHeight="1" x14ac:dyDescent="0.25">
      <c r="A636" s="139"/>
      <c r="B636" s="6" t="s">
        <v>118</v>
      </c>
      <c r="C636" s="94">
        <v>925</v>
      </c>
      <c r="D636" s="95" t="s">
        <v>8</v>
      </c>
      <c r="E636" s="95" t="s">
        <v>24</v>
      </c>
      <c r="F636" s="4" t="s">
        <v>2</v>
      </c>
      <c r="G636" s="4" t="s">
        <v>87</v>
      </c>
      <c r="H636" s="4" t="s">
        <v>21</v>
      </c>
      <c r="I636" s="4" t="s">
        <v>420</v>
      </c>
      <c r="J636" s="4" t="s">
        <v>57</v>
      </c>
      <c r="K636" s="8">
        <v>4696</v>
      </c>
    </row>
    <row r="637" spans="1:11" s="3" customFormat="1" ht="31.5" customHeight="1" x14ac:dyDescent="0.25">
      <c r="A637" s="139"/>
      <c r="B637" s="7" t="s">
        <v>278</v>
      </c>
      <c r="C637" s="94">
        <v>925</v>
      </c>
      <c r="D637" s="95" t="s">
        <v>8</v>
      </c>
      <c r="E637" s="95" t="s">
        <v>24</v>
      </c>
      <c r="F637" s="4" t="s">
        <v>68</v>
      </c>
      <c r="G637" s="4"/>
      <c r="H637" s="4"/>
      <c r="I637" s="4"/>
      <c r="J637" s="4"/>
      <c r="K637" s="8">
        <f>K638</f>
        <v>339</v>
      </c>
    </row>
    <row r="638" spans="1:11" s="3" customFormat="1" ht="47.25" customHeight="1" x14ac:dyDescent="0.25">
      <c r="A638" s="139"/>
      <c r="B638" s="7" t="s">
        <v>327</v>
      </c>
      <c r="C638" s="94">
        <v>925</v>
      </c>
      <c r="D638" s="95" t="s">
        <v>8</v>
      </c>
      <c r="E638" s="95" t="s">
        <v>24</v>
      </c>
      <c r="F638" s="4" t="s">
        <v>68</v>
      </c>
      <c r="G638" s="4" t="s">
        <v>87</v>
      </c>
      <c r="H638" s="4"/>
      <c r="I638" s="4"/>
      <c r="J638" s="4"/>
      <c r="K638" s="8">
        <f>K639</f>
        <v>339</v>
      </c>
    </row>
    <row r="639" spans="1:11" s="3" customFormat="1" ht="47.25" customHeight="1" x14ac:dyDescent="0.25">
      <c r="A639" s="139"/>
      <c r="B639" s="7" t="s">
        <v>328</v>
      </c>
      <c r="C639" s="94">
        <v>925</v>
      </c>
      <c r="D639" s="95" t="s">
        <v>8</v>
      </c>
      <c r="E639" s="95" t="s">
        <v>24</v>
      </c>
      <c r="F639" s="4" t="s">
        <v>68</v>
      </c>
      <c r="G639" s="4" t="s">
        <v>87</v>
      </c>
      <c r="H639" s="4" t="s">
        <v>2</v>
      </c>
      <c r="I639" s="4"/>
      <c r="J639" s="4"/>
      <c r="K639" s="8">
        <f>K640</f>
        <v>339</v>
      </c>
    </row>
    <row r="640" spans="1:11" s="3" customFormat="1" ht="78.75" customHeight="1" x14ac:dyDescent="0.25">
      <c r="A640" s="139"/>
      <c r="B640" s="7" t="s">
        <v>329</v>
      </c>
      <c r="C640" s="94">
        <v>925</v>
      </c>
      <c r="D640" s="95" t="s">
        <v>8</v>
      </c>
      <c r="E640" s="95" t="s">
        <v>24</v>
      </c>
      <c r="F640" s="4" t="s">
        <v>68</v>
      </c>
      <c r="G640" s="4" t="s">
        <v>87</v>
      </c>
      <c r="H640" s="4" t="s">
        <v>2</v>
      </c>
      <c r="I640" s="4" t="s">
        <v>277</v>
      </c>
      <c r="J640" s="4"/>
      <c r="K640" s="8">
        <f>K641</f>
        <v>339</v>
      </c>
    </row>
    <row r="641" spans="1:11" s="3" customFormat="1" ht="31.5" customHeight="1" x14ac:dyDescent="0.25">
      <c r="A641" s="139"/>
      <c r="B641" s="7" t="s">
        <v>120</v>
      </c>
      <c r="C641" s="94">
        <v>925</v>
      </c>
      <c r="D641" s="95" t="s">
        <v>8</v>
      </c>
      <c r="E641" s="95" t="s">
        <v>24</v>
      </c>
      <c r="F641" s="4" t="s">
        <v>68</v>
      </c>
      <c r="G641" s="4" t="s">
        <v>87</v>
      </c>
      <c r="H641" s="4" t="s">
        <v>2</v>
      </c>
      <c r="I641" s="4" t="s">
        <v>277</v>
      </c>
      <c r="J641" s="4" t="s">
        <v>47</v>
      </c>
      <c r="K641" s="8">
        <f>74+40+100+125</f>
        <v>339</v>
      </c>
    </row>
    <row r="642" spans="1:11" s="3" customFormat="1" ht="18" customHeight="1" x14ac:dyDescent="0.25">
      <c r="A642" s="139"/>
      <c r="B642" s="7" t="s">
        <v>20</v>
      </c>
      <c r="C642" s="94">
        <v>925</v>
      </c>
      <c r="D642" s="95" t="s">
        <v>21</v>
      </c>
      <c r="E642" s="95"/>
      <c r="F642" s="95"/>
      <c r="G642" s="94"/>
      <c r="H642" s="95"/>
      <c r="I642" s="95"/>
      <c r="J642" s="95"/>
      <c r="K642" s="8">
        <f t="shared" ref="K642:K646" si="29">SUM(K643)</f>
        <v>15177.7</v>
      </c>
    </row>
    <row r="643" spans="1:11" s="3" customFormat="1" ht="18" customHeight="1" x14ac:dyDescent="0.25">
      <c r="A643" s="139"/>
      <c r="B643" s="7" t="s">
        <v>29</v>
      </c>
      <c r="C643" s="94">
        <v>925</v>
      </c>
      <c r="D643" s="95" t="s">
        <v>21</v>
      </c>
      <c r="E643" s="95" t="s">
        <v>6</v>
      </c>
      <c r="F643" s="95"/>
      <c r="G643" s="94"/>
      <c r="H643" s="95"/>
      <c r="I643" s="95"/>
      <c r="J643" s="95"/>
      <c r="K643" s="8">
        <f t="shared" si="29"/>
        <v>15177.7</v>
      </c>
    </row>
    <row r="644" spans="1:11" s="3" customFormat="1" ht="18" customHeight="1" x14ac:dyDescent="0.25">
      <c r="A644" s="139"/>
      <c r="B644" s="7" t="s">
        <v>376</v>
      </c>
      <c r="C644" s="94">
        <v>925</v>
      </c>
      <c r="D644" s="95" t="s">
        <v>21</v>
      </c>
      <c r="E644" s="95" t="s">
        <v>6</v>
      </c>
      <c r="F644" s="95" t="s">
        <v>2</v>
      </c>
      <c r="G644" s="94"/>
      <c r="H644" s="95"/>
      <c r="I644" s="95"/>
      <c r="J644" s="95"/>
      <c r="K644" s="8">
        <f t="shared" si="29"/>
        <v>15177.7</v>
      </c>
    </row>
    <row r="645" spans="1:11" s="3" customFormat="1" ht="16.5" customHeight="1" x14ac:dyDescent="0.25">
      <c r="A645" s="139"/>
      <c r="B645" s="34" t="s">
        <v>377</v>
      </c>
      <c r="C645" s="94">
        <v>925</v>
      </c>
      <c r="D645" s="95" t="s">
        <v>21</v>
      </c>
      <c r="E645" s="95" t="s">
        <v>6</v>
      </c>
      <c r="F645" s="95" t="s">
        <v>2</v>
      </c>
      <c r="G645" s="94">
        <v>1</v>
      </c>
      <c r="H645" s="95"/>
      <c r="I645" s="95"/>
      <c r="J645" s="95"/>
      <c r="K645" s="8">
        <f t="shared" si="29"/>
        <v>15177.7</v>
      </c>
    </row>
    <row r="646" spans="1:11" s="3" customFormat="1" ht="47.25" customHeight="1" x14ac:dyDescent="0.25">
      <c r="A646" s="139"/>
      <c r="B646" s="34" t="s">
        <v>105</v>
      </c>
      <c r="C646" s="94">
        <v>925</v>
      </c>
      <c r="D646" s="95" t="s">
        <v>21</v>
      </c>
      <c r="E646" s="95" t="s">
        <v>6</v>
      </c>
      <c r="F646" s="95" t="s">
        <v>2</v>
      </c>
      <c r="G646" s="94">
        <v>1</v>
      </c>
      <c r="H646" s="95" t="s">
        <v>4</v>
      </c>
      <c r="I646" s="95"/>
      <c r="J646" s="95"/>
      <c r="K646" s="8">
        <f t="shared" si="29"/>
        <v>15177.7</v>
      </c>
    </row>
    <row r="647" spans="1:11" s="3" customFormat="1" ht="63" customHeight="1" x14ac:dyDescent="0.25">
      <c r="A647" s="139"/>
      <c r="B647" s="34" t="s">
        <v>197</v>
      </c>
      <c r="C647" s="94">
        <v>925</v>
      </c>
      <c r="D647" s="95" t="s">
        <v>21</v>
      </c>
      <c r="E647" s="95" t="s">
        <v>6</v>
      </c>
      <c r="F647" s="95" t="s">
        <v>2</v>
      </c>
      <c r="G647" s="94">
        <v>1</v>
      </c>
      <c r="H647" s="95" t="s">
        <v>4</v>
      </c>
      <c r="I647" s="95" t="s">
        <v>113</v>
      </c>
      <c r="J647" s="95"/>
      <c r="K647" s="8">
        <f>SUM(K648:K649)</f>
        <v>15177.7</v>
      </c>
    </row>
    <row r="648" spans="1:11" s="3" customFormat="1" ht="31.5" customHeight="1" x14ac:dyDescent="0.25">
      <c r="A648" s="139"/>
      <c r="B648" s="7" t="s">
        <v>120</v>
      </c>
      <c r="C648" s="94">
        <v>925</v>
      </c>
      <c r="D648" s="95" t="s">
        <v>21</v>
      </c>
      <c r="E648" s="95" t="s">
        <v>6</v>
      </c>
      <c r="F648" s="95" t="s">
        <v>2</v>
      </c>
      <c r="G648" s="94">
        <v>1</v>
      </c>
      <c r="H648" s="95" t="s">
        <v>4</v>
      </c>
      <c r="I648" s="95" t="s">
        <v>113</v>
      </c>
      <c r="J648" s="95" t="s">
        <v>47</v>
      </c>
      <c r="K648" s="8">
        <v>153.5</v>
      </c>
    </row>
    <row r="649" spans="1:11" s="3" customFormat="1" ht="18" customHeight="1" x14ac:dyDescent="0.25">
      <c r="A649" s="140"/>
      <c r="B649" s="7" t="s">
        <v>53</v>
      </c>
      <c r="C649" s="94">
        <v>925</v>
      </c>
      <c r="D649" s="95" t="s">
        <v>21</v>
      </c>
      <c r="E649" s="95" t="s">
        <v>6</v>
      </c>
      <c r="F649" s="95" t="s">
        <v>2</v>
      </c>
      <c r="G649" s="94">
        <v>1</v>
      </c>
      <c r="H649" s="95" t="s">
        <v>4</v>
      </c>
      <c r="I649" s="95" t="s">
        <v>113</v>
      </c>
      <c r="J649" s="95" t="s">
        <v>54</v>
      </c>
      <c r="K649" s="8">
        <v>15024.2</v>
      </c>
    </row>
    <row r="650" spans="1:11" s="3" customFormat="1" ht="31.5" customHeight="1" x14ac:dyDescent="0.25">
      <c r="A650" s="128">
        <v>10</v>
      </c>
      <c r="B650" s="7" t="s">
        <v>385</v>
      </c>
      <c r="C650" s="94">
        <v>926</v>
      </c>
      <c r="D650" s="95"/>
      <c r="E650" s="95"/>
      <c r="F650" s="95"/>
      <c r="G650" s="94"/>
      <c r="H650" s="95"/>
      <c r="I650" s="95"/>
      <c r="J650" s="95"/>
      <c r="K650" s="8">
        <f>SUM(K651+K668)</f>
        <v>944907.4</v>
      </c>
    </row>
    <row r="651" spans="1:11" s="3" customFormat="1" ht="18" customHeight="1" x14ac:dyDescent="0.25">
      <c r="A651" s="128"/>
      <c r="B651" s="7" t="s">
        <v>18</v>
      </c>
      <c r="C651" s="94">
        <v>926</v>
      </c>
      <c r="D651" s="4" t="s">
        <v>8</v>
      </c>
      <c r="E651" s="95"/>
      <c r="F651" s="95"/>
      <c r="G651" s="94"/>
      <c r="H651" s="95"/>
      <c r="I651" s="95"/>
      <c r="J651" s="95"/>
      <c r="K651" s="8">
        <f>SUM(K652+K662)</f>
        <v>161433</v>
      </c>
    </row>
    <row r="652" spans="1:11" s="3" customFormat="1" ht="18" customHeight="1" x14ac:dyDescent="0.25">
      <c r="A652" s="128"/>
      <c r="B652" s="7" t="s">
        <v>142</v>
      </c>
      <c r="C652" s="94">
        <v>926</v>
      </c>
      <c r="D652" s="95" t="s">
        <v>8</v>
      </c>
      <c r="E652" s="95" t="s">
        <v>5</v>
      </c>
      <c r="F652" s="95"/>
      <c r="G652" s="94"/>
      <c r="H652" s="95"/>
      <c r="I652" s="95"/>
      <c r="J652" s="95"/>
      <c r="K652" s="8">
        <f>SUM(K653)</f>
        <v>161375.70000000001</v>
      </c>
    </row>
    <row r="653" spans="1:11" s="3" customFormat="1" ht="18" customHeight="1" x14ac:dyDescent="0.25">
      <c r="A653" s="128"/>
      <c r="B653" s="34" t="s">
        <v>386</v>
      </c>
      <c r="C653" s="94">
        <v>926</v>
      </c>
      <c r="D653" s="95" t="s">
        <v>8</v>
      </c>
      <c r="E653" s="95" t="s">
        <v>5</v>
      </c>
      <c r="F653" s="95" t="s">
        <v>6</v>
      </c>
      <c r="G653" s="94"/>
      <c r="H653" s="95"/>
      <c r="I653" s="95"/>
      <c r="J653" s="95"/>
      <c r="K653" s="8">
        <f>SUM(K654)</f>
        <v>161375.70000000001</v>
      </c>
    </row>
    <row r="654" spans="1:11" s="3" customFormat="1" ht="18" customHeight="1" x14ac:dyDescent="0.25">
      <c r="A654" s="128"/>
      <c r="B654" s="34" t="s">
        <v>387</v>
      </c>
      <c r="C654" s="94">
        <v>926</v>
      </c>
      <c r="D654" s="95" t="s">
        <v>8</v>
      </c>
      <c r="E654" s="95" t="s">
        <v>5</v>
      </c>
      <c r="F654" s="95" t="s">
        <v>6</v>
      </c>
      <c r="G654" s="94">
        <v>1</v>
      </c>
      <c r="H654" s="95"/>
      <c r="I654" s="95"/>
      <c r="J654" s="95"/>
      <c r="K654" s="8">
        <f>SUM(K655)</f>
        <v>161375.70000000001</v>
      </c>
    </row>
    <row r="655" spans="1:11" s="3" customFormat="1" ht="31.5" customHeight="1" x14ac:dyDescent="0.25">
      <c r="A655" s="128"/>
      <c r="B655" s="34" t="s">
        <v>425</v>
      </c>
      <c r="C655" s="94">
        <v>926</v>
      </c>
      <c r="D655" s="95" t="s">
        <v>8</v>
      </c>
      <c r="E655" s="95" t="s">
        <v>5</v>
      </c>
      <c r="F655" s="4" t="s">
        <v>6</v>
      </c>
      <c r="G655" s="4" t="s">
        <v>87</v>
      </c>
      <c r="H655" s="4" t="s">
        <v>4</v>
      </c>
      <c r="I655" s="95"/>
      <c r="J655" s="95"/>
      <c r="K655" s="8">
        <f>K656+K658+K660</f>
        <v>161375.70000000001</v>
      </c>
    </row>
    <row r="656" spans="1:11" s="3" customFormat="1" ht="47.25" customHeight="1" x14ac:dyDescent="0.25">
      <c r="A656" s="128"/>
      <c r="B656" s="7" t="s">
        <v>64</v>
      </c>
      <c r="C656" s="94">
        <v>926</v>
      </c>
      <c r="D656" s="95" t="s">
        <v>8</v>
      </c>
      <c r="E656" s="95" t="s">
        <v>5</v>
      </c>
      <c r="F656" s="95" t="s">
        <v>6</v>
      </c>
      <c r="G656" s="94">
        <v>1</v>
      </c>
      <c r="H656" s="95" t="s">
        <v>4</v>
      </c>
      <c r="I656" s="95" t="s">
        <v>82</v>
      </c>
      <c r="J656" s="95"/>
      <c r="K656" s="8">
        <f t="shared" ref="K656" si="30">SUM(K657)</f>
        <v>161093.6</v>
      </c>
    </row>
    <row r="657" spans="1:11" s="3" customFormat="1" ht="31.5" customHeight="1" x14ac:dyDescent="0.25">
      <c r="A657" s="128"/>
      <c r="B657" s="37" t="s">
        <v>118</v>
      </c>
      <c r="C657" s="94">
        <v>926</v>
      </c>
      <c r="D657" s="95" t="s">
        <v>8</v>
      </c>
      <c r="E657" s="95" t="s">
        <v>5</v>
      </c>
      <c r="F657" s="95" t="s">
        <v>6</v>
      </c>
      <c r="G657" s="94">
        <v>1</v>
      </c>
      <c r="H657" s="95" t="s">
        <v>4</v>
      </c>
      <c r="I657" s="95" t="s">
        <v>82</v>
      </c>
      <c r="J657" s="95" t="s">
        <v>57</v>
      </c>
      <c r="K657" s="8">
        <f>161093.6</f>
        <v>161093.6</v>
      </c>
    </row>
    <row r="658" spans="1:11" s="3" customFormat="1" ht="78.75" customHeight="1" x14ac:dyDescent="0.25">
      <c r="A658" s="128"/>
      <c r="B658" s="7" t="s">
        <v>283</v>
      </c>
      <c r="C658" s="94">
        <v>926</v>
      </c>
      <c r="D658" s="95" t="s">
        <v>8</v>
      </c>
      <c r="E658" s="95" t="s">
        <v>5</v>
      </c>
      <c r="F658" s="95" t="s">
        <v>6</v>
      </c>
      <c r="G658" s="94">
        <v>1</v>
      </c>
      <c r="H658" s="95" t="s">
        <v>4</v>
      </c>
      <c r="I658" s="95" t="s">
        <v>284</v>
      </c>
      <c r="J658" s="95"/>
      <c r="K658" s="8">
        <f>K659</f>
        <v>197.1</v>
      </c>
    </row>
    <row r="659" spans="1:11" s="3" customFormat="1" ht="31.5" customHeight="1" x14ac:dyDescent="0.25">
      <c r="A659" s="128"/>
      <c r="B659" s="37" t="s">
        <v>118</v>
      </c>
      <c r="C659" s="94">
        <v>926</v>
      </c>
      <c r="D659" s="95" t="s">
        <v>8</v>
      </c>
      <c r="E659" s="95" t="s">
        <v>5</v>
      </c>
      <c r="F659" s="95" t="s">
        <v>6</v>
      </c>
      <c r="G659" s="94">
        <v>1</v>
      </c>
      <c r="H659" s="95" t="s">
        <v>4</v>
      </c>
      <c r="I659" s="95" t="s">
        <v>284</v>
      </c>
      <c r="J659" s="95" t="s">
        <v>57</v>
      </c>
      <c r="K659" s="8">
        <v>197.1</v>
      </c>
    </row>
    <row r="660" spans="1:11" s="3" customFormat="1" ht="31.5" customHeight="1" x14ac:dyDescent="0.25">
      <c r="A660" s="128"/>
      <c r="B660" s="54" t="s">
        <v>195</v>
      </c>
      <c r="C660" s="94">
        <v>926</v>
      </c>
      <c r="D660" s="95" t="s">
        <v>8</v>
      </c>
      <c r="E660" s="95" t="s">
        <v>5</v>
      </c>
      <c r="F660" s="95" t="s">
        <v>6</v>
      </c>
      <c r="G660" s="4" t="s">
        <v>87</v>
      </c>
      <c r="H660" s="4" t="s">
        <v>4</v>
      </c>
      <c r="I660" s="95" t="s">
        <v>104</v>
      </c>
      <c r="J660" s="95"/>
      <c r="K660" s="8">
        <f>SUM(K661)</f>
        <v>85</v>
      </c>
    </row>
    <row r="661" spans="1:11" s="3" customFormat="1" ht="31.5" customHeight="1" x14ac:dyDescent="0.25">
      <c r="A661" s="128"/>
      <c r="B661" s="6" t="s">
        <v>118</v>
      </c>
      <c r="C661" s="94">
        <v>926</v>
      </c>
      <c r="D661" s="95" t="s">
        <v>8</v>
      </c>
      <c r="E661" s="95" t="s">
        <v>5</v>
      </c>
      <c r="F661" s="95" t="s">
        <v>6</v>
      </c>
      <c r="G661" s="4" t="s">
        <v>87</v>
      </c>
      <c r="H661" s="4" t="s">
        <v>4</v>
      </c>
      <c r="I661" s="95" t="s">
        <v>104</v>
      </c>
      <c r="J661" s="95" t="s">
        <v>57</v>
      </c>
      <c r="K661" s="8">
        <v>85</v>
      </c>
    </row>
    <row r="662" spans="1:11" s="3" customFormat="1" ht="17.25" customHeight="1" x14ac:dyDescent="0.25">
      <c r="A662" s="128"/>
      <c r="B662" s="7" t="s">
        <v>231</v>
      </c>
      <c r="C662" s="94">
        <v>926</v>
      </c>
      <c r="D662" s="95" t="s">
        <v>8</v>
      </c>
      <c r="E662" s="4" t="s">
        <v>7</v>
      </c>
      <c r="F662" s="4"/>
      <c r="G662" s="4"/>
      <c r="H662" s="4"/>
      <c r="I662" s="4"/>
      <c r="J662" s="95"/>
      <c r="K662" s="8">
        <f t="shared" ref="K662:K665" si="31">SUM(K663)</f>
        <v>57.3</v>
      </c>
    </row>
    <row r="663" spans="1:11" s="3" customFormat="1" ht="18" customHeight="1" x14ac:dyDescent="0.25">
      <c r="A663" s="128"/>
      <c r="B663" s="34" t="s">
        <v>386</v>
      </c>
      <c r="C663" s="94">
        <v>926</v>
      </c>
      <c r="D663" s="4" t="s">
        <v>8</v>
      </c>
      <c r="E663" s="4" t="s">
        <v>7</v>
      </c>
      <c r="F663" s="4" t="s">
        <v>6</v>
      </c>
      <c r="G663" s="4"/>
      <c r="H663" s="4"/>
      <c r="I663" s="4"/>
      <c r="J663" s="95"/>
      <c r="K663" s="8">
        <f t="shared" si="31"/>
        <v>57.3</v>
      </c>
    </row>
    <row r="664" spans="1:11" s="3" customFormat="1" ht="18" customHeight="1" x14ac:dyDescent="0.25">
      <c r="A664" s="128"/>
      <c r="B664" s="34" t="s">
        <v>387</v>
      </c>
      <c r="C664" s="94">
        <v>926</v>
      </c>
      <c r="D664" s="4" t="s">
        <v>8</v>
      </c>
      <c r="E664" s="4" t="s">
        <v>7</v>
      </c>
      <c r="F664" s="4" t="s">
        <v>6</v>
      </c>
      <c r="G664" s="4" t="s">
        <v>87</v>
      </c>
      <c r="H664" s="4"/>
      <c r="I664" s="4"/>
      <c r="J664" s="95"/>
      <c r="K664" s="8">
        <f t="shared" si="31"/>
        <v>57.3</v>
      </c>
    </row>
    <row r="665" spans="1:11" s="3" customFormat="1" ht="31.5" customHeight="1" x14ac:dyDescent="0.25">
      <c r="A665" s="128"/>
      <c r="B665" s="34" t="s">
        <v>492</v>
      </c>
      <c r="C665" s="94">
        <v>926</v>
      </c>
      <c r="D665" s="4" t="s">
        <v>8</v>
      </c>
      <c r="E665" s="4" t="s">
        <v>7</v>
      </c>
      <c r="F665" s="4" t="s">
        <v>6</v>
      </c>
      <c r="G665" s="4" t="s">
        <v>87</v>
      </c>
      <c r="H665" s="4" t="s">
        <v>2</v>
      </c>
      <c r="I665" s="4"/>
      <c r="J665" s="95"/>
      <c r="K665" s="8">
        <f t="shared" si="31"/>
        <v>57.3</v>
      </c>
    </row>
    <row r="666" spans="1:11" s="3" customFormat="1" ht="18" customHeight="1" x14ac:dyDescent="0.25">
      <c r="A666" s="128"/>
      <c r="B666" s="7" t="s">
        <v>233</v>
      </c>
      <c r="C666" s="94">
        <v>926</v>
      </c>
      <c r="D666" s="4" t="s">
        <v>8</v>
      </c>
      <c r="E666" s="4" t="s">
        <v>7</v>
      </c>
      <c r="F666" s="4" t="s">
        <v>6</v>
      </c>
      <c r="G666" s="4" t="s">
        <v>87</v>
      </c>
      <c r="H666" s="4" t="s">
        <v>2</v>
      </c>
      <c r="I666" s="4" t="s">
        <v>232</v>
      </c>
      <c r="J666" s="95"/>
      <c r="K666" s="8">
        <f>SUM(K667)</f>
        <v>57.3</v>
      </c>
    </row>
    <row r="667" spans="1:11" s="3" customFormat="1" ht="31.5" customHeight="1" x14ac:dyDescent="0.25">
      <c r="A667" s="128"/>
      <c r="B667" s="7" t="s">
        <v>120</v>
      </c>
      <c r="C667" s="94">
        <v>926</v>
      </c>
      <c r="D667" s="4" t="s">
        <v>8</v>
      </c>
      <c r="E667" s="4" t="s">
        <v>7</v>
      </c>
      <c r="F667" s="4" t="s">
        <v>6</v>
      </c>
      <c r="G667" s="4" t="s">
        <v>87</v>
      </c>
      <c r="H667" s="4" t="s">
        <v>2</v>
      </c>
      <c r="I667" s="4" t="s">
        <v>232</v>
      </c>
      <c r="J667" s="95" t="s">
        <v>47</v>
      </c>
      <c r="K667" s="8">
        <v>57.3</v>
      </c>
    </row>
    <row r="668" spans="1:11" s="3" customFormat="1" ht="18" customHeight="1" x14ac:dyDescent="0.25">
      <c r="A668" s="128"/>
      <c r="B668" s="7" t="s">
        <v>62</v>
      </c>
      <c r="C668" s="94">
        <v>926</v>
      </c>
      <c r="D668" s="4" t="s">
        <v>17</v>
      </c>
      <c r="E668" s="95"/>
      <c r="F668" s="95"/>
      <c r="G668" s="94"/>
      <c r="H668" s="95"/>
      <c r="I668" s="95"/>
      <c r="J668" s="95"/>
      <c r="K668" s="8">
        <f>SUM(K698+K669+K692)</f>
        <v>783474.4</v>
      </c>
    </row>
    <row r="669" spans="1:11" s="3" customFormat="1" ht="18" customHeight="1" x14ac:dyDescent="0.25">
      <c r="A669" s="128"/>
      <c r="B669" s="7" t="s">
        <v>180</v>
      </c>
      <c r="C669" s="94">
        <v>926</v>
      </c>
      <c r="D669" s="95" t="s">
        <v>17</v>
      </c>
      <c r="E669" s="95" t="s">
        <v>2</v>
      </c>
      <c r="F669" s="95"/>
      <c r="G669" s="94"/>
      <c r="H669" s="95"/>
      <c r="I669" s="95"/>
      <c r="J669" s="95"/>
      <c r="K669" s="8">
        <f>SUM(K670+K687)</f>
        <v>668811.10000000009</v>
      </c>
    </row>
    <row r="670" spans="1:11" s="3" customFormat="1" ht="18" customHeight="1" x14ac:dyDescent="0.25">
      <c r="A670" s="128"/>
      <c r="B670" s="34" t="s">
        <v>386</v>
      </c>
      <c r="C670" s="94">
        <v>926</v>
      </c>
      <c r="D670" s="95" t="s">
        <v>17</v>
      </c>
      <c r="E670" s="95" t="s">
        <v>2</v>
      </c>
      <c r="F670" s="95" t="s">
        <v>6</v>
      </c>
      <c r="G670" s="94"/>
      <c r="H670" s="95"/>
      <c r="I670" s="95"/>
      <c r="J670" s="95"/>
      <c r="K670" s="8">
        <f>SUM(K671)</f>
        <v>668617.10000000009</v>
      </c>
    </row>
    <row r="671" spans="1:11" s="3" customFormat="1" ht="18" customHeight="1" x14ac:dyDescent="0.25">
      <c r="A671" s="128"/>
      <c r="B671" s="34" t="s">
        <v>387</v>
      </c>
      <c r="C671" s="94">
        <v>926</v>
      </c>
      <c r="D671" s="95" t="s">
        <v>17</v>
      </c>
      <c r="E671" s="95" t="s">
        <v>2</v>
      </c>
      <c r="F671" s="95" t="s">
        <v>6</v>
      </c>
      <c r="G671" s="94">
        <v>1</v>
      </c>
      <c r="H671" s="95"/>
      <c r="I671" s="95"/>
      <c r="J671" s="95"/>
      <c r="K671" s="8">
        <f>SUM(K678+K672+K684)</f>
        <v>668617.10000000009</v>
      </c>
    </row>
    <row r="672" spans="1:11" s="3" customFormat="1" ht="31.5" customHeight="1" x14ac:dyDescent="0.25">
      <c r="A672" s="128"/>
      <c r="B672" s="34" t="s">
        <v>425</v>
      </c>
      <c r="C672" s="94">
        <v>926</v>
      </c>
      <c r="D672" s="95" t="s">
        <v>17</v>
      </c>
      <c r="E672" s="95" t="s">
        <v>2</v>
      </c>
      <c r="F672" s="95" t="s">
        <v>6</v>
      </c>
      <c r="G672" s="94">
        <v>1</v>
      </c>
      <c r="H672" s="95" t="s">
        <v>4</v>
      </c>
      <c r="I672" s="95"/>
      <c r="J672" s="95"/>
      <c r="K672" s="8">
        <f>SUM(K673)</f>
        <v>640596.70000000007</v>
      </c>
    </row>
    <row r="673" spans="1:12" s="3" customFormat="1" ht="47.25" customHeight="1" x14ac:dyDescent="0.25">
      <c r="A673" s="128"/>
      <c r="B673" s="7" t="s">
        <v>64</v>
      </c>
      <c r="C673" s="94">
        <v>926</v>
      </c>
      <c r="D673" s="95" t="s">
        <v>17</v>
      </c>
      <c r="E673" s="95" t="s">
        <v>2</v>
      </c>
      <c r="F673" s="95" t="s">
        <v>6</v>
      </c>
      <c r="G673" s="94">
        <v>1</v>
      </c>
      <c r="H673" s="95" t="s">
        <v>4</v>
      </c>
      <c r="I673" s="95" t="s">
        <v>82</v>
      </c>
      <c r="J673" s="95"/>
      <c r="K673" s="8">
        <f>SUM(K674:K677)</f>
        <v>640596.70000000007</v>
      </c>
    </row>
    <row r="674" spans="1:12" s="3" customFormat="1" ht="53.25" customHeight="1" x14ac:dyDescent="0.25">
      <c r="A674" s="128"/>
      <c r="B674" s="7" t="s">
        <v>119</v>
      </c>
      <c r="C674" s="94">
        <v>926</v>
      </c>
      <c r="D674" s="95" t="s">
        <v>17</v>
      </c>
      <c r="E674" s="95" t="s">
        <v>2</v>
      </c>
      <c r="F674" s="95" t="s">
        <v>6</v>
      </c>
      <c r="G674" s="94">
        <v>1</v>
      </c>
      <c r="H674" s="95" t="s">
        <v>4</v>
      </c>
      <c r="I674" s="95" t="s">
        <v>82</v>
      </c>
      <c r="J674" s="95" t="s">
        <v>46</v>
      </c>
      <c r="K674" s="8">
        <f>300078.8+634.9</f>
        <v>300713.7</v>
      </c>
      <c r="L674" s="3">
        <f>K674+K675+K677</f>
        <v>367343.60000000003</v>
      </c>
    </row>
    <row r="675" spans="1:12" s="3" customFormat="1" ht="31.5" customHeight="1" x14ac:dyDescent="0.25">
      <c r="A675" s="128"/>
      <c r="B675" s="7" t="s">
        <v>120</v>
      </c>
      <c r="C675" s="94">
        <v>926</v>
      </c>
      <c r="D675" s="95" t="s">
        <v>17</v>
      </c>
      <c r="E675" s="95" t="s">
        <v>2</v>
      </c>
      <c r="F675" s="95" t="s">
        <v>6</v>
      </c>
      <c r="G675" s="94">
        <v>1</v>
      </c>
      <c r="H675" s="95" t="s">
        <v>4</v>
      </c>
      <c r="I675" s="95" t="s">
        <v>82</v>
      </c>
      <c r="J675" s="95" t="s">
        <v>47</v>
      </c>
      <c r="K675" s="8">
        <v>52897.5</v>
      </c>
    </row>
    <row r="676" spans="1:12" s="3" customFormat="1" ht="31.5" customHeight="1" x14ac:dyDescent="0.25">
      <c r="A676" s="128"/>
      <c r="B676" s="37" t="s">
        <v>118</v>
      </c>
      <c r="C676" s="94">
        <v>926</v>
      </c>
      <c r="D676" s="95" t="s">
        <v>17</v>
      </c>
      <c r="E676" s="95" t="s">
        <v>2</v>
      </c>
      <c r="F676" s="95" t="s">
        <v>6</v>
      </c>
      <c r="G676" s="94">
        <v>1</v>
      </c>
      <c r="H676" s="95" t="s">
        <v>4</v>
      </c>
      <c r="I676" s="95" t="s">
        <v>82</v>
      </c>
      <c r="J676" s="95" t="s">
        <v>57</v>
      </c>
      <c r="K676" s="8">
        <v>273253.09999999998</v>
      </c>
    </row>
    <row r="677" spans="1:12" s="3" customFormat="1" ht="18" customHeight="1" x14ac:dyDescent="0.25">
      <c r="A677" s="128"/>
      <c r="B677" s="7" t="s">
        <v>48</v>
      </c>
      <c r="C677" s="94">
        <v>926</v>
      </c>
      <c r="D677" s="95" t="s">
        <v>17</v>
      </c>
      <c r="E677" s="95" t="s">
        <v>2</v>
      </c>
      <c r="F677" s="95" t="s">
        <v>6</v>
      </c>
      <c r="G677" s="94">
        <v>1</v>
      </c>
      <c r="H677" s="95" t="s">
        <v>4</v>
      </c>
      <c r="I677" s="95" t="s">
        <v>82</v>
      </c>
      <c r="J677" s="95" t="s">
        <v>49</v>
      </c>
      <c r="K677" s="8">
        <f>14367.3-634.9</f>
        <v>13732.4</v>
      </c>
    </row>
    <row r="678" spans="1:12" s="3" customFormat="1" ht="31.5" customHeight="1" x14ac:dyDescent="0.25">
      <c r="A678" s="128"/>
      <c r="B678" s="34" t="s">
        <v>429</v>
      </c>
      <c r="C678" s="94">
        <v>926</v>
      </c>
      <c r="D678" s="95" t="s">
        <v>17</v>
      </c>
      <c r="E678" s="95" t="s">
        <v>2</v>
      </c>
      <c r="F678" s="4" t="s">
        <v>6</v>
      </c>
      <c r="G678" s="4" t="s">
        <v>87</v>
      </c>
      <c r="H678" s="95" t="s">
        <v>7</v>
      </c>
      <c r="I678" s="4"/>
      <c r="J678" s="95"/>
      <c r="K678" s="8">
        <f>SUM(K682+K679)</f>
        <v>1547</v>
      </c>
    </row>
    <row r="679" spans="1:12" s="3" customFormat="1" ht="18" customHeight="1" x14ac:dyDescent="0.25">
      <c r="A679" s="128"/>
      <c r="B679" s="6" t="s">
        <v>687</v>
      </c>
      <c r="C679" s="94">
        <v>926</v>
      </c>
      <c r="D679" s="95" t="s">
        <v>17</v>
      </c>
      <c r="E679" s="115" t="s">
        <v>2</v>
      </c>
      <c r="F679" s="4" t="s">
        <v>6</v>
      </c>
      <c r="G679" s="4" t="s">
        <v>87</v>
      </c>
      <c r="H679" s="115" t="s">
        <v>7</v>
      </c>
      <c r="I679" s="4" t="s">
        <v>686</v>
      </c>
      <c r="J679" s="115"/>
      <c r="K679" s="5">
        <f>K681+K680</f>
        <v>900</v>
      </c>
    </row>
    <row r="680" spans="1:12" s="3" customFormat="1" ht="31.5" customHeight="1" x14ac:dyDescent="0.25">
      <c r="A680" s="128"/>
      <c r="B680" s="7" t="s">
        <v>120</v>
      </c>
      <c r="C680" s="94">
        <v>926</v>
      </c>
      <c r="D680" s="95" t="s">
        <v>17</v>
      </c>
      <c r="E680" s="115" t="s">
        <v>2</v>
      </c>
      <c r="F680" s="4" t="s">
        <v>6</v>
      </c>
      <c r="G680" s="4" t="s">
        <v>87</v>
      </c>
      <c r="H680" s="115" t="s">
        <v>7</v>
      </c>
      <c r="I680" s="115" t="s">
        <v>686</v>
      </c>
      <c r="J680" s="115" t="s">
        <v>47</v>
      </c>
      <c r="K680" s="5">
        <v>450</v>
      </c>
    </row>
    <row r="681" spans="1:12" s="3" customFormat="1" ht="31.5" customHeight="1" x14ac:dyDescent="0.25">
      <c r="A681" s="128"/>
      <c r="B681" s="37" t="s">
        <v>118</v>
      </c>
      <c r="C681" s="94">
        <v>926</v>
      </c>
      <c r="D681" s="95" t="s">
        <v>17</v>
      </c>
      <c r="E681" s="115" t="s">
        <v>2</v>
      </c>
      <c r="F681" s="4" t="s">
        <v>6</v>
      </c>
      <c r="G681" s="4" t="s">
        <v>87</v>
      </c>
      <c r="H681" s="115" t="s">
        <v>7</v>
      </c>
      <c r="I681" s="4" t="s">
        <v>686</v>
      </c>
      <c r="J681" s="115" t="s">
        <v>57</v>
      </c>
      <c r="K681" s="5">
        <v>450</v>
      </c>
    </row>
    <row r="682" spans="1:12" s="3" customFormat="1" ht="18" customHeight="1" x14ac:dyDescent="0.25">
      <c r="A682" s="128"/>
      <c r="B682" s="52" t="s">
        <v>228</v>
      </c>
      <c r="C682" s="94">
        <v>926</v>
      </c>
      <c r="D682" s="95" t="s">
        <v>17</v>
      </c>
      <c r="E682" s="95" t="s">
        <v>2</v>
      </c>
      <c r="F682" s="4" t="s">
        <v>6</v>
      </c>
      <c r="G682" s="4" t="s">
        <v>87</v>
      </c>
      <c r="H682" s="95" t="s">
        <v>7</v>
      </c>
      <c r="I682" s="4" t="s">
        <v>271</v>
      </c>
      <c r="J682" s="95"/>
      <c r="K682" s="8">
        <f>K683</f>
        <v>647</v>
      </c>
    </row>
    <row r="683" spans="1:12" s="3" customFormat="1" ht="31.5" customHeight="1" x14ac:dyDescent="0.25">
      <c r="A683" s="128"/>
      <c r="B683" s="37" t="s">
        <v>118</v>
      </c>
      <c r="C683" s="94">
        <v>926</v>
      </c>
      <c r="D683" s="95" t="s">
        <v>17</v>
      </c>
      <c r="E683" s="95" t="s">
        <v>2</v>
      </c>
      <c r="F683" s="4" t="s">
        <v>6</v>
      </c>
      <c r="G683" s="4" t="s">
        <v>87</v>
      </c>
      <c r="H683" s="95" t="s">
        <v>7</v>
      </c>
      <c r="I683" s="4" t="s">
        <v>271</v>
      </c>
      <c r="J683" s="95" t="s">
        <v>57</v>
      </c>
      <c r="K683" s="8">
        <f>530.5+116.5</f>
        <v>647</v>
      </c>
      <c r="L683" s="3" t="s">
        <v>670</v>
      </c>
    </row>
    <row r="684" spans="1:12" s="3" customFormat="1" ht="18" customHeight="1" x14ac:dyDescent="0.25">
      <c r="A684" s="128"/>
      <c r="B684" s="7" t="s">
        <v>610</v>
      </c>
      <c r="C684" s="94">
        <v>926</v>
      </c>
      <c r="D684" s="95" t="s">
        <v>17</v>
      </c>
      <c r="E684" s="95" t="s">
        <v>2</v>
      </c>
      <c r="F684" s="4" t="s">
        <v>6</v>
      </c>
      <c r="G684" s="4" t="s">
        <v>87</v>
      </c>
      <c r="H684" s="4" t="s">
        <v>608</v>
      </c>
      <c r="I684" s="4"/>
      <c r="J684" s="95"/>
      <c r="K684" s="8">
        <f>K685</f>
        <v>26473.4</v>
      </c>
    </row>
    <row r="685" spans="1:12" s="3" customFormat="1" ht="31.5" customHeight="1" x14ac:dyDescent="0.25">
      <c r="A685" s="128"/>
      <c r="B685" s="7" t="s">
        <v>228</v>
      </c>
      <c r="C685" s="94">
        <v>926</v>
      </c>
      <c r="D685" s="95" t="s">
        <v>17</v>
      </c>
      <c r="E685" s="95" t="s">
        <v>2</v>
      </c>
      <c r="F685" s="4" t="s">
        <v>6</v>
      </c>
      <c r="G685" s="4" t="s">
        <v>87</v>
      </c>
      <c r="H685" s="4" t="s">
        <v>608</v>
      </c>
      <c r="I685" s="4" t="s">
        <v>657</v>
      </c>
      <c r="J685" s="95"/>
      <c r="K685" s="8">
        <f>K686</f>
        <v>26473.4</v>
      </c>
    </row>
    <row r="686" spans="1:12" s="3" customFormat="1" ht="31.5" customHeight="1" x14ac:dyDescent="0.25">
      <c r="A686" s="128"/>
      <c r="B686" s="7" t="s">
        <v>120</v>
      </c>
      <c r="C686" s="94">
        <v>926</v>
      </c>
      <c r="D686" s="95" t="s">
        <v>17</v>
      </c>
      <c r="E686" s="95" t="s">
        <v>2</v>
      </c>
      <c r="F686" s="4" t="s">
        <v>6</v>
      </c>
      <c r="G686" s="4" t="s">
        <v>87</v>
      </c>
      <c r="H686" s="4" t="s">
        <v>608</v>
      </c>
      <c r="I686" s="4" t="s">
        <v>657</v>
      </c>
      <c r="J686" s="95" t="s">
        <v>47</v>
      </c>
      <c r="K686" s="8">
        <f>21708.2+4765.2</f>
        <v>26473.4</v>
      </c>
    </row>
    <row r="687" spans="1:12" s="3" customFormat="1" ht="31.5" customHeight="1" x14ac:dyDescent="0.25">
      <c r="A687" s="128"/>
      <c r="B687" s="7" t="s">
        <v>278</v>
      </c>
      <c r="C687" s="94">
        <v>926</v>
      </c>
      <c r="D687" s="95" t="s">
        <v>17</v>
      </c>
      <c r="E687" s="95" t="s">
        <v>2</v>
      </c>
      <c r="F687" s="4" t="s">
        <v>68</v>
      </c>
      <c r="G687" s="4"/>
      <c r="H687" s="4"/>
      <c r="I687" s="4"/>
      <c r="J687" s="95"/>
      <c r="K687" s="8">
        <f>K688</f>
        <v>194</v>
      </c>
    </row>
    <row r="688" spans="1:12" s="3" customFormat="1" ht="31.5" customHeight="1" x14ac:dyDescent="0.25">
      <c r="A688" s="128"/>
      <c r="B688" s="7" t="s">
        <v>330</v>
      </c>
      <c r="C688" s="94">
        <v>926</v>
      </c>
      <c r="D688" s="95" t="s">
        <v>17</v>
      </c>
      <c r="E688" s="95" t="s">
        <v>2</v>
      </c>
      <c r="F688" s="4" t="s">
        <v>68</v>
      </c>
      <c r="G688" s="100">
        <v>2</v>
      </c>
      <c r="H688" s="4"/>
      <c r="I688" s="4"/>
      <c r="J688" s="4"/>
      <c r="K688" s="8">
        <f>K689</f>
        <v>194</v>
      </c>
    </row>
    <row r="689" spans="1:11" s="3" customFormat="1" ht="94.5" customHeight="1" x14ac:dyDescent="0.25">
      <c r="A689" s="128"/>
      <c r="B689" s="57" t="s">
        <v>505</v>
      </c>
      <c r="C689" s="94">
        <v>926</v>
      </c>
      <c r="D689" s="95" t="s">
        <v>17</v>
      </c>
      <c r="E689" s="95" t="s">
        <v>2</v>
      </c>
      <c r="F689" s="4" t="s">
        <v>68</v>
      </c>
      <c r="G689" s="100">
        <v>2</v>
      </c>
      <c r="H689" s="4" t="s">
        <v>2</v>
      </c>
      <c r="I689" s="4"/>
      <c r="J689" s="4"/>
      <c r="K689" s="8">
        <f>K690</f>
        <v>194</v>
      </c>
    </row>
    <row r="690" spans="1:11" s="3" customFormat="1" ht="47.25" customHeight="1" x14ac:dyDescent="0.25">
      <c r="A690" s="128"/>
      <c r="B690" s="7" t="s">
        <v>508</v>
      </c>
      <c r="C690" s="94">
        <v>926</v>
      </c>
      <c r="D690" s="95" t="s">
        <v>17</v>
      </c>
      <c r="E690" s="95" t="s">
        <v>2</v>
      </c>
      <c r="F690" s="4" t="s">
        <v>68</v>
      </c>
      <c r="G690" s="100">
        <v>2</v>
      </c>
      <c r="H690" s="4" t="s">
        <v>2</v>
      </c>
      <c r="I690" s="4" t="s">
        <v>152</v>
      </c>
      <c r="J690" s="4"/>
      <c r="K690" s="8">
        <f>K691</f>
        <v>194</v>
      </c>
    </row>
    <row r="691" spans="1:11" s="3" customFormat="1" ht="31.5" customHeight="1" x14ac:dyDescent="0.25">
      <c r="A691" s="128"/>
      <c r="B691" s="7" t="s">
        <v>120</v>
      </c>
      <c r="C691" s="94">
        <v>926</v>
      </c>
      <c r="D691" s="95" t="s">
        <v>17</v>
      </c>
      <c r="E691" s="95" t="s">
        <v>2</v>
      </c>
      <c r="F691" s="4" t="s">
        <v>68</v>
      </c>
      <c r="G691" s="100">
        <v>2</v>
      </c>
      <c r="H691" s="4" t="s">
        <v>2</v>
      </c>
      <c r="I691" s="4" t="s">
        <v>152</v>
      </c>
      <c r="J691" s="4" t="s">
        <v>47</v>
      </c>
      <c r="K691" s="8">
        <f>60+44+40+40+10</f>
        <v>194</v>
      </c>
    </row>
    <row r="692" spans="1:11" s="3" customFormat="1" ht="18" customHeight="1" x14ac:dyDescent="0.25">
      <c r="A692" s="128"/>
      <c r="B692" s="7" t="s">
        <v>440</v>
      </c>
      <c r="C692" s="94">
        <v>926</v>
      </c>
      <c r="D692" s="95" t="s">
        <v>17</v>
      </c>
      <c r="E692" s="95" t="s">
        <v>4</v>
      </c>
      <c r="F692" s="4"/>
      <c r="G692" s="4"/>
      <c r="H692" s="4"/>
      <c r="I692" s="4"/>
      <c r="J692" s="95"/>
      <c r="K692" s="8">
        <f>SUM(K693)</f>
        <v>27455.599999999999</v>
      </c>
    </row>
    <row r="693" spans="1:11" s="3" customFormat="1" ht="18" customHeight="1" x14ac:dyDescent="0.25">
      <c r="A693" s="128"/>
      <c r="B693" s="7" t="s">
        <v>441</v>
      </c>
      <c r="C693" s="94">
        <v>926</v>
      </c>
      <c r="D693" s="95" t="s">
        <v>17</v>
      </c>
      <c r="E693" s="95" t="s">
        <v>4</v>
      </c>
      <c r="F693" s="4" t="s">
        <v>6</v>
      </c>
      <c r="G693" s="4"/>
      <c r="H693" s="4"/>
      <c r="I693" s="4"/>
      <c r="J693" s="95"/>
      <c r="K693" s="8">
        <f>SUM(K694)</f>
        <v>27455.599999999999</v>
      </c>
    </row>
    <row r="694" spans="1:11" s="3" customFormat="1" ht="18" customHeight="1" x14ac:dyDescent="0.25">
      <c r="A694" s="128"/>
      <c r="B694" s="34" t="s">
        <v>387</v>
      </c>
      <c r="C694" s="94">
        <v>926</v>
      </c>
      <c r="D694" s="95" t="s">
        <v>17</v>
      </c>
      <c r="E694" s="95" t="s">
        <v>4</v>
      </c>
      <c r="F694" s="4" t="s">
        <v>6</v>
      </c>
      <c r="G694" s="4" t="s">
        <v>87</v>
      </c>
      <c r="H694" s="4"/>
      <c r="I694" s="4"/>
      <c r="J694" s="95"/>
      <c r="K694" s="8">
        <f>SUM(K695)</f>
        <v>27455.599999999999</v>
      </c>
    </row>
    <row r="695" spans="1:11" s="3" customFormat="1" ht="47.25" customHeight="1" x14ac:dyDescent="0.25">
      <c r="A695" s="128"/>
      <c r="B695" s="7" t="s">
        <v>442</v>
      </c>
      <c r="C695" s="94">
        <v>926</v>
      </c>
      <c r="D695" s="95" t="s">
        <v>17</v>
      </c>
      <c r="E695" s="95" t="s">
        <v>4</v>
      </c>
      <c r="F695" s="4" t="s">
        <v>6</v>
      </c>
      <c r="G695" s="4" t="s">
        <v>87</v>
      </c>
      <c r="H695" s="95" t="s">
        <v>4</v>
      </c>
      <c r="I695" s="4"/>
      <c r="J695" s="95"/>
      <c r="K695" s="8">
        <f>SUM(K696)</f>
        <v>27455.599999999999</v>
      </c>
    </row>
    <row r="696" spans="1:11" s="3" customFormat="1" ht="47.25" customHeight="1" x14ac:dyDescent="0.25">
      <c r="A696" s="128"/>
      <c r="B696" s="7" t="s">
        <v>64</v>
      </c>
      <c r="C696" s="94">
        <v>926</v>
      </c>
      <c r="D696" s="95" t="s">
        <v>17</v>
      </c>
      <c r="E696" s="95" t="s">
        <v>4</v>
      </c>
      <c r="F696" s="4" t="s">
        <v>6</v>
      </c>
      <c r="G696" s="4" t="s">
        <v>87</v>
      </c>
      <c r="H696" s="95" t="s">
        <v>4</v>
      </c>
      <c r="I696" s="4" t="s">
        <v>82</v>
      </c>
      <c r="J696" s="95"/>
      <c r="K696" s="8">
        <f>SUM(K697)</f>
        <v>27455.599999999999</v>
      </c>
    </row>
    <row r="697" spans="1:11" s="3" customFormat="1" ht="31.5" customHeight="1" x14ac:dyDescent="0.25">
      <c r="A697" s="128"/>
      <c r="B697" s="37" t="s">
        <v>118</v>
      </c>
      <c r="C697" s="94">
        <v>926</v>
      </c>
      <c r="D697" s="95" t="s">
        <v>17</v>
      </c>
      <c r="E697" s="95" t="s">
        <v>4</v>
      </c>
      <c r="F697" s="4" t="s">
        <v>6</v>
      </c>
      <c r="G697" s="4" t="s">
        <v>87</v>
      </c>
      <c r="H697" s="95" t="s">
        <v>4</v>
      </c>
      <c r="I697" s="4" t="s">
        <v>82</v>
      </c>
      <c r="J697" s="95" t="s">
        <v>57</v>
      </c>
      <c r="K697" s="8">
        <v>27455.599999999999</v>
      </c>
    </row>
    <row r="698" spans="1:11" s="3" customFormat="1" ht="18" customHeight="1" x14ac:dyDescent="0.25">
      <c r="A698" s="128"/>
      <c r="B698" s="7" t="s">
        <v>43</v>
      </c>
      <c r="C698" s="94">
        <v>926</v>
      </c>
      <c r="D698" s="95" t="s">
        <v>17</v>
      </c>
      <c r="E698" s="95" t="s">
        <v>6</v>
      </c>
      <c r="F698" s="95"/>
      <c r="G698" s="94"/>
      <c r="H698" s="95"/>
      <c r="I698" s="95"/>
      <c r="J698" s="95"/>
      <c r="K698" s="8">
        <f>SUM(+K699+K727)</f>
        <v>87207.700000000012</v>
      </c>
    </row>
    <row r="699" spans="1:11" s="3" customFormat="1" ht="18" customHeight="1" x14ac:dyDescent="0.25">
      <c r="A699" s="128"/>
      <c r="B699" s="34" t="s">
        <v>386</v>
      </c>
      <c r="C699" s="94">
        <v>926</v>
      </c>
      <c r="D699" s="95" t="s">
        <v>17</v>
      </c>
      <c r="E699" s="95" t="s">
        <v>6</v>
      </c>
      <c r="F699" s="95" t="s">
        <v>6</v>
      </c>
      <c r="G699" s="94"/>
      <c r="H699" s="95"/>
      <c r="I699" s="95"/>
      <c r="J699" s="95"/>
      <c r="K699" s="8">
        <f>SUM(K700)</f>
        <v>85210.700000000012</v>
      </c>
    </row>
    <row r="700" spans="1:11" s="3" customFormat="1" ht="18" customHeight="1" x14ac:dyDescent="0.25">
      <c r="A700" s="128"/>
      <c r="B700" s="34" t="s">
        <v>387</v>
      </c>
      <c r="C700" s="94">
        <v>926</v>
      </c>
      <c r="D700" s="95" t="s">
        <v>17</v>
      </c>
      <c r="E700" s="95" t="s">
        <v>6</v>
      </c>
      <c r="F700" s="95" t="s">
        <v>6</v>
      </c>
      <c r="G700" s="94">
        <v>1</v>
      </c>
      <c r="H700" s="95"/>
      <c r="I700" s="95"/>
      <c r="J700" s="95"/>
      <c r="K700" s="8">
        <f>SUM(K701+K707+K714+K721+K724)</f>
        <v>85210.700000000012</v>
      </c>
    </row>
    <row r="701" spans="1:11" s="3" customFormat="1" ht="31.5" customHeight="1" x14ac:dyDescent="0.25">
      <c r="A701" s="128"/>
      <c r="B701" s="34" t="s">
        <v>492</v>
      </c>
      <c r="C701" s="94">
        <v>926</v>
      </c>
      <c r="D701" s="95" t="s">
        <v>17</v>
      </c>
      <c r="E701" s="95" t="s">
        <v>6</v>
      </c>
      <c r="F701" s="95" t="s">
        <v>6</v>
      </c>
      <c r="G701" s="94">
        <v>1</v>
      </c>
      <c r="H701" s="95" t="s">
        <v>2</v>
      </c>
      <c r="I701" s="95"/>
      <c r="J701" s="95"/>
      <c r="K701" s="8">
        <f>SUM(K702+K705)</f>
        <v>9040.8000000000011</v>
      </c>
    </row>
    <row r="702" spans="1:11" s="3" customFormat="1" ht="18" customHeight="1" x14ac:dyDescent="0.25">
      <c r="A702" s="128"/>
      <c r="B702" s="34" t="s">
        <v>58</v>
      </c>
      <c r="C702" s="94">
        <v>926</v>
      </c>
      <c r="D702" s="95" t="s">
        <v>17</v>
      </c>
      <c r="E702" s="95" t="s">
        <v>6</v>
      </c>
      <c r="F702" s="95" t="s">
        <v>6</v>
      </c>
      <c r="G702" s="94">
        <v>1</v>
      </c>
      <c r="H702" s="95" t="s">
        <v>2</v>
      </c>
      <c r="I702" s="95" t="s">
        <v>75</v>
      </c>
      <c r="J702" s="95"/>
      <c r="K702" s="8">
        <f>SUM(K703:K704)</f>
        <v>9013.1</v>
      </c>
    </row>
    <row r="703" spans="1:11" s="3" customFormat="1" ht="51" customHeight="1" x14ac:dyDescent="0.25">
      <c r="A703" s="128"/>
      <c r="B703" s="7" t="s">
        <v>119</v>
      </c>
      <c r="C703" s="94">
        <v>926</v>
      </c>
      <c r="D703" s="95" t="s">
        <v>17</v>
      </c>
      <c r="E703" s="95" t="s">
        <v>6</v>
      </c>
      <c r="F703" s="95" t="s">
        <v>6</v>
      </c>
      <c r="G703" s="94">
        <v>1</v>
      </c>
      <c r="H703" s="95" t="s">
        <v>2</v>
      </c>
      <c r="I703" s="95" t="s">
        <v>75</v>
      </c>
      <c r="J703" s="95" t="s">
        <v>46</v>
      </c>
      <c r="K703" s="8">
        <v>8561.6</v>
      </c>
    </row>
    <row r="704" spans="1:11" s="3" customFormat="1" ht="31.5" customHeight="1" x14ac:dyDescent="0.25">
      <c r="A704" s="128"/>
      <c r="B704" s="7" t="s">
        <v>120</v>
      </c>
      <c r="C704" s="94">
        <v>926</v>
      </c>
      <c r="D704" s="95" t="s">
        <v>17</v>
      </c>
      <c r="E704" s="95" t="s">
        <v>6</v>
      </c>
      <c r="F704" s="95" t="s">
        <v>6</v>
      </c>
      <c r="G704" s="94">
        <v>1</v>
      </c>
      <c r="H704" s="95" t="s">
        <v>2</v>
      </c>
      <c r="I704" s="95" t="s">
        <v>75</v>
      </c>
      <c r="J704" s="95" t="s">
        <v>47</v>
      </c>
      <c r="K704" s="8">
        <v>451.5</v>
      </c>
    </row>
    <row r="705" spans="1:11" s="3" customFormat="1" ht="18" customHeight="1" x14ac:dyDescent="0.25">
      <c r="A705" s="128"/>
      <c r="B705" s="7" t="s">
        <v>230</v>
      </c>
      <c r="C705" s="94">
        <v>926</v>
      </c>
      <c r="D705" s="95" t="s">
        <v>17</v>
      </c>
      <c r="E705" s="4" t="s">
        <v>6</v>
      </c>
      <c r="F705" s="4" t="s">
        <v>6</v>
      </c>
      <c r="G705" s="100">
        <v>1</v>
      </c>
      <c r="H705" s="4" t="s">
        <v>2</v>
      </c>
      <c r="I705" s="4" t="s">
        <v>229</v>
      </c>
      <c r="J705" s="4"/>
      <c r="K705" s="8">
        <f>SUM(K706)</f>
        <v>27.7</v>
      </c>
    </row>
    <row r="706" spans="1:11" s="3" customFormat="1" ht="31.5" customHeight="1" x14ac:dyDescent="0.25">
      <c r="A706" s="128"/>
      <c r="B706" s="7" t="s">
        <v>120</v>
      </c>
      <c r="C706" s="94">
        <v>926</v>
      </c>
      <c r="D706" s="4" t="s">
        <v>17</v>
      </c>
      <c r="E706" s="4" t="s">
        <v>6</v>
      </c>
      <c r="F706" s="4" t="s">
        <v>6</v>
      </c>
      <c r="G706" s="100">
        <v>1</v>
      </c>
      <c r="H706" s="4" t="s">
        <v>2</v>
      </c>
      <c r="I706" s="4" t="s">
        <v>229</v>
      </c>
      <c r="J706" s="4" t="s">
        <v>47</v>
      </c>
      <c r="K706" s="8">
        <v>27.7</v>
      </c>
    </row>
    <row r="707" spans="1:11" s="3" customFormat="1" ht="31.5" customHeight="1" x14ac:dyDescent="0.25">
      <c r="A707" s="128"/>
      <c r="B707" s="34" t="s">
        <v>425</v>
      </c>
      <c r="C707" s="94">
        <v>926</v>
      </c>
      <c r="D707" s="4" t="s">
        <v>17</v>
      </c>
      <c r="E707" s="95" t="s">
        <v>6</v>
      </c>
      <c r="F707" s="95" t="s">
        <v>6</v>
      </c>
      <c r="G707" s="94">
        <v>1</v>
      </c>
      <c r="H707" s="95" t="s">
        <v>4</v>
      </c>
      <c r="I707" s="95"/>
      <c r="J707" s="95"/>
      <c r="K707" s="8">
        <f>SUM(K708+K712)</f>
        <v>71024.400000000009</v>
      </c>
    </row>
    <row r="708" spans="1:11" s="3" customFormat="1" ht="47.25" customHeight="1" x14ac:dyDescent="0.25">
      <c r="A708" s="128"/>
      <c r="B708" s="7" t="s">
        <v>64</v>
      </c>
      <c r="C708" s="94">
        <v>926</v>
      </c>
      <c r="D708" s="95" t="s">
        <v>17</v>
      </c>
      <c r="E708" s="95" t="s">
        <v>6</v>
      </c>
      <c r="F708" s="95" t="s">
        <v>6</v>
      </c>
      <c r="G708" s="94">
        <v>1</v>
      </c>
      <c r="H708" s="95" t="s">
        <v>4</v>
      </c>
      <c r="I708" s="95" t="s">
        <v>82</v>
      </c>
      <c r="J708" s="95"/>
      <c r="K708" s="8">
        <f>SUM(K709:K711)</f>
        <v>70899.400000000009</v>
      </c>
    </row>
    <row r="709" spans="1:11" s="3" customFormat="1" ht="53.25" customHeight="1" x14ac:dyDescent="0.25">
      <c r="A709" s="128"/>
      <c r="B709" s="7" t="s">
        <v>119</v>
      </c>
      <c r="C709" s="94">
        <v>926</v>
      </c>
      <c r="D709" s="95" t="s">
        <v>17</v>
      </c>
      <c r="E709" s="95" t="s">
        <v>6</v>
      </c>
      <c r="F709" s="95" t="s">
        <v>6</v>
      </c>
      <c r="G709" s="94">
        <v>1</v>
      </c>
      <c r="H709" s="95" t="s">
        <v>4</v>
      </c>
      <c r="I709" s="95" t="s">
        <v>82</v>
      </c>
      <c r="J709" s="95" t="s">
        <v>46</v>
      </c>
      <c r="K709" s="8">
        <f>31350.4+34115.5-9013.1</f>
        <v>56452.800000000003</v>
      </c>
    </row>
    <row r="710" spans="1:11" s="3" customFormat="1" ht="31.5" customHeight="1" x14ac:dyDescent="0.25">
      <c r="A710" s="128"/>
      <c r="B710" s="7" t="s">
        <v>120</v>
      </c>
      <c r="C710" s="94">
        <v>926</v>
      </c>
      <c r="D710" s="95" t="s">
        <v>17</v>
      </c>
      <c r="E710" s="95" t="s">
        <v>6</v>
      </c>
      <c r="F710" s="95" t="s">
        <v>6</v>
      </c>
      <c r="G710" s="94">
        <v>1</v>
      </c>
      <c r="H710" s="95" t="s">
        <v>4</v>
      </c>
      <c r="I710" s="95" t="s">
        <v>82</v>
      </c>
      <c r="J710" s="95" t="s">
        <v>47</v>
      </c>
      <c r="K710" s="8">
        <f>4296.9+9012.9</f>
        <v>13309.8</v>
      </c>
    </row>
    <row r="711" spans="1:11" s="3" customFormat="1" ht="19.5" customHeight="1" x14ac:dyDescent="0.25">
      <c r="A711" s="128"/>
      <c r="B711" s="7" t="s">
        <v>48</v>
      </c>
      <c r="C711" s="94">
        <v>926</v>
      </c>
      <c r="D711" s="95" t="s">
        <v>17</v>
      </c>
      <c r="E711" s="95" t="s">
        <v>6</v>
      </c>
      <c r="F711" s="95" t="s">
        <v>6</v>
      </c>
      <c r="G711" s="94">
        <v>1</v>
      </c>
      <c r="H711" s="95" t="s">
        <v>4</v>
      </c>
      <c r="I711" s="95" t="s">
        <v>82</v>
      </c>
      <c r="J711" s="95" t="s">
        <v>49</v>
      </c>
      <c r="K711" s="8">
        <v>1136.8</v>
      </c>
    </row>
    <row r="712" spans="1:11" s="3" customFormat="1" ht="19.5" customHeight="1" x14ac:dyDescent="0.25">
      <c r="A712" s="128"/>
      <c r="B712" s="7" t="s">
        <v>449</v>
      </c>
      <c r="C712" s="94">
        <v>926</v>
      </c>
      <c r="D712" s="95" t="s">
        <v>17</v>
      </c>
      <c r="E712" s="95" t="s">
        <v>6</v>
      </c>
      <c r="F712" s="95" t="s">
        <v>6</v>
      </c>
      <c r="G712" s="94">
        <v>1</v>
      </c>
      <c r="H712" s="95" t="s">
        <v>4</v>
      </c>
      <c r="I712" s="95" t="s">
        <v>181</v>
      </c>
      <c r="J712" s="95"/>
      <c r="K712" s="8">
        <f>K713</f>
        <v>125</v>
      </c>
    </row>
    <row r="713" spans="1:11" s="3" customFormat="1" ht="19.5" customHeight="1" x14ac:dyDescent="0.25">
      <c r="A713" s="128"/>
      <c r="B713" s="7" t="s">
        <v>120</v>
      </c>
      <c r="C713" s="94">
        <v>926</v>
      </c>
      <c r="D713" s="95" t="s">
        <v>17</v>
      </c>
      <c r="E713" s="95" t="s">
        <v>6</v>
      </c>
      <c r="F713" s="95" t="s">
        <v>6</v>
      </c>
      <c r="G713" s="94">
        <v>1</v>
      </c>
      <c r="H713" s="95" t="s">
        <v>4</v>
      </c>
      <c r="I713" s="95" t="s">
        <v>181</v>
      </c>
      <c r="J713" s="95" t="s">
        <v>47</v>
      </c>
      <c r="K713" s="8">
        <v>125</v>
      </c>
    </row>
    <row r="714" spans="1:11" s="3" customFormat="1" ht="78.75" customHeight="1" x14ac:dyDescent="0.25">
      <c r="A714" s="128"/>
      <c r="B714" s="7" t="s">
        <v>447</v>
      </c>
      <c r="C714" s="94">
        <v>926</v>
      </c>
      <c r="D714" s="95" t="s">
        <v>17</v>
      </c>
      <c r="E714" s="95" t="s">
        <v>6</v>
      </c>
      <c r="F714" s="4" t="s">
        <v>6</v>
      </c>
      <c r="G714" s="94">
        <v>1</v>
      </c>
      <c r="H714" s="95" t="s">
        <v>5</v>
      </c>
      <c r="I714" s="95"/>
      <c r="J714" s="95"/>
      <c r="K714" s="8">
        <f>SUM(K719+K715+K717)</f>
        <v>2045.5</v>
      </c>
    </row>
    <row r="715" spans="1:11" s="3" customFormat="1" ht="18" customHeight="1" x14ac:dyDescent="0.25">
      <c r="A715" s="128"/>
      <c r="B715" s="34" t="s">
        <v>298</v>
      </c>
      <c r="C715" s="94">
        <v>926</v>
      </c>
      <c r="D715" s="95" t="s">
        <v>17</v>
      </c>
      <c r="E715" s="95" t="s">
        <v>6</v>
      </c>
      <c r="F715" s="4" t="s">
        <v>6</v>
      </c>
      <c r="G715" s="94">
        <v>1</v>
      </c>
      <c r="H715" s="95" t="s">
        <v>5</v>
      </c>
      <c r="I715" s="95" t="s">
        <v>299</v>
      </c>
      <c r="J715" s="95"/>
      <c r="K715" s="8">
        <f>SUM(K716)</f>
        <v>176.5</v>
      </c>
    </row>
    <row r="716" spans="1:11" s="3" customFormat="1" ht="50.25" customHeight="1" x14ac:dyDescent="0.25">
      <c r="A716" s="128"/>
      <c r="B716" s="7" t="s">
        <v>119</v>
      </c>
      <c r="C716" s="94">
        <v>926</v>
      </c>
      <c r="D716" s="95" t="s">
        <v>17</v>
      </c>
      <c r="E716" s="95" t="s">
        <v>6</v>
      </c>
      <c r="F716" s="4" t="s">
        <v>6</v>
      </c>
      <c r="G716" s="94">
        <v>1</v>
      </c>
      <c r="H716" s="95" t="s">
        <v>5</v>
      </c>
      <c r="I716" s="95" t="s">
        <v>299</v>
      </c>
      <c r="J716" s="95" t="s">
        <v>46</v>
      </c>
      <c r="K716" s="8">
        <v>176.5</v>
      </c>
    </row>
    <row r="717" spans="1:11" s="3" customFormat="1" ht="33" customHeight="1" x14ac:dyDescent="0.25">
      <c r="A717" s="128"/>
      <c r="B717" s="7" t="s">
        <v>449</v>
      </c>
      <c r="C717" s="94">
        <v>926</v>
      </c>
      <c r="D717" s="95" t="s">
        <v>17</v>
      </c>
      <c r="E717" s="95" t="s">
        <v>6</v>
      </c>
      <c r="F717" s="4" t="s">
        <v>6</v>
      </c>
      <c r="G717" s="94">
        <v>1</v>
      </c>
      <c r="H717" s="95" t="s">
        <v>5</v>
      </c>
      <c r="I717" s="95" t="s">
        <v>181</v>
      </c>
      <c r="J717" s="95"/>
      <c r="K717" s="8">
        <f>SUM(K718:K718)</f>
        <v>869</v>
      </c>
    </row>
    <row r="718" spans="1:11" s="3" customFormat="1" ht="31.5" customHeight="1" x14ac:dyDescent="0.25">
      <c r="A718" s="128"/>
      <c r="B718" s="7" t="s">
        <v>120</v>
      </c>
      <c r="C718" s="94">
        <v>926</v>
      </c>
      <c r="D718" s="95" t="s">
        <v>17</v>
      </c>
      <c r="E718" s="95" t="s">
        <v>6</v>
      </c>
      <c r="F718" s="4" t="s">
        <v>6</v>
      </c>
      <c r="G718" s="94">
        <v>1</v>
      </c>
      <c r="H718" s="95" t="s">
        <v>5</v>
      </c>
      <c r="I718" s="95" t="s">
        <v>181</v>
      </c>
      <c r="J718" s="95" t="s">
        <v>47</v>
      </c>
      <c r="K718" s="8">
        <v>869</v>
      </c>
    </row>
    <row r="719" spans="1:11" s="3" customFormat="1" ht="39" customHeight="1" x14ac:dyDescent="0.25">
      <c r="A719" s="128"/>
      <c r="B719" s="52" t="s">
        <v>139</v>
      </c>
      <c r="C719" s="94">
        <v>926</v>
      </c>
      <c r="D719" s="95" t="s">
        <v>17</v>
      </c>
      <c r="E719" s="95" t="s">
        <v>6</v>
      </c>
      <c r="F719" s="4" t="s">
        <v>6</v>
      </c>
      <c r="G719" s="94">
        <v>1</v>
      </c>
      <c r="H719" s="95" t="s">
        <v>5</v>
      </c>
      <c r="I719" s="115" t="s">
        <v>112</v>
      </c>
      <c r="J719" s="115"/>
      <c r="K719" s="5">
        <f>SUM(K720)</f>
        <v>1000</v>
      </c>
    </row>
    <row r="720" spans="1:11" s="3" customFormat="1" ht="49.5" customHeight="1" x14ac:dyDescent="0.25">
      <c r="A720" s="128"/>
      <c r="B720" s="7" t="s">
        <v>119</v>
      </c>
      <c r="C720" s="94">
        <v>926</v>
      </c>
      <c r="D720" s="95" t="s">
        <v>17</v>
      </c>
      <c r="E720" s="95" t="s">
        <v>6</v>
      </c>
      <c r="F720" s="4" t="s">
        <v>6</v>
      </c>
      <c r="G720" s="94">
        <v>1</v>
      </c>
      <c r="H720" s="95" t="s">
        <v>5</v>
      </c>
      <c r="I720" s="115" t="s">
        <v>112</v>
      </c>
      <c r="J720" s="115" t="s">
        <v>46</v>
      </c>
      <c r="K720" s="5">
        <v>1000</v>
      </c>
    </row>
    <row r="721" spans="1:11" s="3" customFormat="1" ht="32.25" customHeight="1" x14ac:dyDescent="0.25">
      <c r="A721" s="128"/>
      <c r="B721" s="6" t="s">
        <v>448</v>
      </c>
      <c r="C721" s="94">
        <v>926</v>
      </c>
      <c r="D721" s="95" t="s">
        <v>17</v>
      </c>
      <c r="E721" s="95" t="s">
        <v>6</v>
      </c>
      <c r="F721" s="4" t="s">
        <v>6</v>
      </c>
      <c r="G721" s="94">
        <v>1</v>
      </c>
      <c r="H721" s="95" t="s">
        <v>6</v>
      </c>
      <c r="I721" s="115"/>
      <c r="J721" s="115"/>
      <c r="K721" s="5">
        <f>SUM(K722)</f>
        <v>2000</v>
      </c>
    </row>
    <row r="722" spans="1:11" s="3" customFormat="1" ht="24" customHeight="1" x14ac:dyDescent="0.25">
      <c r="A722" s="128"/>
      <c r="B722" s="7" t="s">
        <v>689</v>
      </c>
      <c r="C722" s="94">
        <v>926</v>
      </c>
      <c r="D722" s="95" t="s">
        <v>17</v>
      </c>
      <c r="E722" s="95" t="s">
        <v>6</v>
      </c>
      <c r="F722" s="4" t="s">
        <v>6</v>
      </c>
      <c r="G722" s="94">
        <v>1</v>
      </c>
      <c r="H722" s="95" t="s">
        <v>6</v>
      </c>
      <c r="I722" s="115" t="s">
        <v>688</v>
      </c>
      <c r="J722" s="115"/>
      <c r="K722" s="5">
        <f>SUM(K723:K723)</f>
        <v>2000</v>
      </c>
    </row>
    <row r="723" spans="1:11" s="3" customFormat="1" ht="31.5" customHeight="1" x14ac:dyDescent="0.25">
      <c r="A723" s="128"/>
      <c r="B723" s="7" t="s">
        <v>120</v>
      </c>
      <c r="C723" s="94">
        <v>926</v>
      </c>
      <c r="D723" s="95" t="s">
        <v>17</v>
      </c>
      <c r="E723" s="95" t="s">
        <v>6</v>
      </c>
      <c r="F723" s="4" t="s">
        <v>6</v>
      </c>
      <c r="G723" s="94">
        <v>1</v>
      </c>
      <c r="H723" s="95" t="s">
        <v>6</v>
      </c>
      <c r="I723" s="115" t="s">
        <v>688</v>
      </c>
      <c r="J723" s="115" t="s">
        <v>47</v>
      </c>
      <c r="K723" s="5">
        <v>2000</v>
      </c>
    </row>
    <row r="724" spans="1:11" s="3" customFormat="1" ht="31.5" customHeight="1" x14ac:dyDescent="0.25">
      <c r="A724" s="128"/>
      <c r="B724" s="34" t="s">
        <v>429</v>
      </c>
      <c r="C724" s="94">
        <v>926</v>
      </c>
      <c r="D724" s="95" t="s">
        <v>17</v>
      </c>
      <c r="E724" s="95" t="s">
        <v>6</v>
      </c>
      <c r="F724" s="4" t="s">
        <v>6</v>
      </c>
      <c r="G724" s="94">
        <v>1</v>
      </c>
      <c r="H724" s="95" t="s">
        <v>7</v>
      </c>
      <c r="I724" s="115"/>
      <c r="J724" s="115"/>
      <c r="K724" s="5">
        <f>SUM(K725)</f>
        <v>1100</v>
      </c>
    </row>
    <row r="725" spans="1:11" s="3" customFormat="1" ht="18" customHeight="1" x14ac:dyDescent="0.25">
      <c r="A725" s="128"/>
      <c r="B725" s="7" t="s">
        <v>687</v>
      </c>
      <c r="C725" s="94">
        <v>926</v>
      </c>
      <c r="D725" s="95" t="s">
        <v>17</v>
      </c>
      <c r="E725" s="95" t="s">
        <v>6</v>
      </c>
      <c r="F725" s="4" t="s">
        <v>6</v>
      </c>
      <c r="G725" s="94">
        <v>1</v>
      </c>
      <c r="H725" s="95" t="s">
        <v>7</v>
      </c>
      <c r="I725" s="115" t="s">
        <v>686</v>
      </c>
      <c r="J725" s="115"/>
      <c r="K725" s="5">
        <f>SUM(K726)</f>
        <v>1100</v>
      </c>
    </row>
    <row r="726" spans="1:11" s="3" customFormat="1" ht="31.5" customHeight="1" x14ac:dyDescent="0.25">
      <c r="A726" s="128"/>
      <c r="B726" s="7" t="s">
        <v>120</v>
      </c>
      <c r="C726" s="94">
        <v>926</v>
      </c>
      <c r="D726" s="95" t="s">
        <v>17</v>
      </c>
      <c r="E726" s="95" t="s">
        <v>6</v>
      </c>
      <c r="F726" s="4" t="s">
        <v>6</v>
      </c>
      <c r="G726" s="94">
        <v>1</v>
      </c>
      <c r="H726" s="95" t="s">
        <v>7</v>
      </c>
      <c r="I726" s="115" t="s">
        <v>686</v>
      </c>
      <c r="J726" s="115" t="s">
        <v>47</v>
      </c>
      <c r="K726" s="5">
        <v>1100</v>
      </c>
    </row>
    <row r="727" spans="1:11" s="3" customFormat="1" ht="31.5" customHeight="1" x14ac:dyDescent="0.25">
      <c r="A727" s="128"/>
      <c r="B727" s="7" t="s">
        <v>278</v>
      </c>
      <c r="C727" s="94">
        <v>926</v>
      </c>
      <c r="D727" s="95" t="s">
        <v>17</v>
      </c>
      <c r="E727" s="95" t="s">
        <v>6</v>
      </c>
      <c r="F727" s="4" t="s">
        <v>68</v>
      </c>
      <c r="G727" s="94"/>
      <c r="H727" s="95"/>
      <c r="I727" s="95"/>
      <c r="J727" s="95"/>
      <c r="K727" s="8">
        <f>K732+K728</f>
        <v>1997</v>
      </c>
    </row>
    <row r="728" spans="1:11" s="3" customFormat="1" ht="47.25" customHeight="1" x14ac:dyDescent="0.25">
      <c r="A728" s="128"/>
      <c r="B728" s="7" t="s">
        <v>327</v>
      </c>
      <c r="C728" s="94">
        <v>926</v>
      </c>
      <c r="D728" s="95" t="s">
        <v>17</v>
      </c>
      <c r="E728" s="95" t="s">
        <v>6</v>
      </c>
      <c r="F728" s="4" t="s">
        <v>68</v>
      </c>
      <c r="G728" s="4" t="s">
        <v>87</v>
      </c>
      <c r="H728" s="4"/>
      <c r="I728" s="4"/>
      <c r="J728" s="4"/>
      <c r="K728" s="8">
        <f>K729</f>
        <v>1361</v>
      </c>
    </row>
    <row r="729" spans="1:11" s="3" customFormat="1" ht="47.25" customHeight="1" x14ac:dyDescent="0.25">
      <c r="A729" s="128"/>
      <c r="B729" s="7" t="s">
        <v>328</v>
      </c>
      <c r="C729" s="94">
        <v>926</v>
      </c>
      <c r="D729" s="95" t="s">
        <v>17</v>
      </c>
      <c r="E729" s="95" t="s">
        <v>6</v>
      </c>
      <c r="F729" s="4" t="s">
        <v>68</v>
      </c>
      <c r="G729" s="4" t="s">
        <v>87</v>
      </c>
      <c r="H729" s="4" t="s">
        <v>2</v>
      </c>
      <c r="I729" s="4"/>
      <c r="J729" s="4"/>
      <c r="K729" s="8">
        <f>K730</f>
        <v>1361</v>
      </c>
    </row>
    <row r="730" spans="1:11" s="3" customFormat="1" ht="78.75" customHeight="1" x14ac:dyDescent="0.25">
      <c r="A730" s="128"/>
      <c r="B730" s="7" t="s">
        <v>329</v>
      </c>
      <c r="C730" s="94">
        <v>926</v>
      </c>
      <c r="D730" s="95" t="s">
        <v>17</v>
      </c>
      <c r="E730" s="95" t="s">
        <v>6</v>
      </c>
      <c r="F730" s="4" t="s">
        <v>68</v>
      </c>
      <c r="G730" s="4" t="s">
        <v>87</v>
      </c>
      <c r="H730" s="4" t="s">
        <v>2</v>
      </c>
      <c r="I730" s="4" t="s">
        <v>277</v>
      </c>
      <c r="J730" s="4"/>
      <c r="K730" s="8">
        <f>K731</f>
        <v>1361</v>
      </c>
    </row>
    <row r="731" spans="1:11" s="3" customFormat="1" ht="31.5" customHeight="1" x14ac:dyDescent="0.25">
      <c r="A731" s="128"/>
      <c r="B731" s="7" t="s">
        <v>120</v>
      </c>
      <c r="C731" s="94">
        <v>926</v>
      </c>
      <c r="D731" s="95" t="s">
        <v>17</v>
      </c>
      <c r="E731" s="95" t="s">
        <v>6</v>
      </c>
      <c r="F731" s="4" t="s">
        <v>68</v>
      </c>
      <c r="G731" s="4" t="s">
        <v>87</v>
      </c>
      <c r="H731" s="4" t="s">
        <v>2</v>
      </c>
      <c r="I731" s="4" t="s">
        <v>277</v>
      </c>
      <c r="J731" s="4" t="s">
        <v>47</v>
      </c>
      <c r="K731" s="8">
        <f>451+265+120+85+100+300+40</f>
        <v>1361</v>
      </c>
    </row>
    <row r="732" spans="1:11" s="3" customFormat="1" ht="36" customHeight="1" x14ac:dyDescent="0.25">
      <c r="A732" s="128"/>
      <c r="B732" s="7" t="s">
        <v>330</v>
      </c>
      <c r="C732" s="94">
        <v>926</v>
      </c>
      <c r="D732" s="95" t="s">
        <v>17</v>
      </c>
      <c r="E732" s="95" t="s">
        <v>6</v>
      </c>
      <c r="F732" s="4" t="s">
        <v>68</v>
      </c>
      <c r="G732" s="100">
        <v>2</v>
      </c>
      <c r="H732" s="4"/>
      <c r="I732" s="4"/>
      <c r="J732" s="4"/>
      <c r="K732" s="8">
        <f>K733</f>
        <v>636</v>
      </c>
    </row>
    <row r="733" spans="1:11" s="3" customFormat="1" ht="93" customHeight="1" x14ac:dyDescent="0.25">
      <c r="A733" s="128"/>
      <c r="B733" s="57" t="s">
        <v>505</v>
      </c>
      <c r="C733" s="94">
        <v>926</v>
      </c>
      <c r="D733" s="95" t="s">
        <v>17</v>
      </c>
      <c r="E733" s="95" t="s">
        <v>6</v>
      </c>
      <c r="F733" s="4" t="s">
        <v>68</v>
      </c>
      <c r="G733" s="100">
        <v>2</v>
      </c>
      <c r="H733" s="4" t="s">
        <v>2</v>
      </c>
      <c r="I733" s="4"/>
      <c r="J733" s="4"/>
      <c r="K733" s="8">
        <f>K734</f>
        <v>636</v>
      </c>
    </row>
    <row r="734" spans="1:11" s="3" customFormat="1" ht="47.25" customHeight="1" x14ac:dyDescent="0.25">
      <c r="A734" s="128"/>
      <c r="B734" s="7" t="s">
        <v>508</v>
      </c>
      <c r="C734" s="94">
        <v>926</v>
      </c>
      <c r="D734" s="95" t="s">
        <v>17</v>
      </c>
      <c r="E734" s="95" t="s">
        <v>6</v>
      </c>
      <c r="F734" s="4" t="s">
        <v>68</v>
      </c>
      <c r="G734" s="100">
        <v>2</v>
      </c>
      <c r="H734" s="4" t="s">
        <v>2</v>
      </c>
      <c r="I734" s="4" t="s">
        <v>152</v>
      </c>
      <c r="J734" s="4"/>
      <c r="K734" s="8">
        <f>K735</f>
        <v>636</v>
      </c>
    </row>
    <row r="735" spans="1:11" s="3" customFormat="1" ht="35.25" customHeight="1" x14ac:dyDescent="0.25">
      <c r="A735" s="128"/>
      <c r="B735" s="7" t="s">
        <v>120</v>
      </c>
      <c r="C735" s="94">
        <v>926</v>
      </c>
      <c r="D735" s="95" t="s">
        <v>17</v>
      </c>
      <c r="E735" s="95" t="s">
        <v>6</v>
      </c>
      <c r="F735" s="4" t="s">
        <v>68</v>
      </c>
      <c r="G735" s="100">
        <v>2</v>
      </c>
      <c r="H735" s="4" t="s">
        <v>2</v>
      </c>
      <c r="I735" s="4" t="s">
        <v>152</v>
      </c>
      <c r="J735" s="4" t="s">
        <v>47</v>
      </c>
      <c r="K735" s="8">
        <f>85+200+201+120+30</f>
        <v>636</v>
      </c>
    </row>
    <row r="736" spans="1:11" s="3" customFormat="1" ht="38.25" customHeight="1" x14ac:dyDescent="0.25">
      <c r="A736" s="128">
        <v>11</v>
      </c>
      <c r="B736" s="58" t="s">
        <v>468</v>
      </c>
      <c r="C736" s="94">
        <v>929</v>
      </c>
      <c r="D736" s="95"/>
      <c r="E736" s="4"/>
      <c r="F736" s="4"/>
      <c r="G736" s="4"/>
      <c r="H736" s="4"/>
      <c r="I736" s="4"/>
      <c r="J736" s="4"/>
      <c r="K736" s="8">
        <f>SUM(K751+K737+K744)</f>
        <v>236545.5</v>
      </c>
    </row>
    <row r="737" spans="1:11" s="3" customFormat="1" ht="18" customHeight="1" x14ac:dyDescent="0.25">
      <c r="A737" s="128"/>
      <c r="B737" s="7" t="s">
        <v>14</v>
      </c>
      <c r="C737" s="94">
        <v>929</v>
      </c>
      <c r="D737" s="4" t="s">
        <v>5</v>
      </c>
      <c r="E737" s="95"/>
      <c r="F737" s="95"/>
      <c r="G737" s="94"/>
      <c r="H737" s="95"/>
      <c r="I737" s="95"/>
      <c r="J737" s="95"/>
      <c r="K737" s="8">
        <f>SUM(K738)</f>
        <v>210.5</v>
      </c>
    </row>
    <row r="738" spans="1:11" s="3" customFormat="1" ht="31.5" customHeight="1" x14ac:dyDescent="0.25">
      <c r="A738" s="128"/>
      <c r="B738" s="7" t="s">
        <v>126</v>
      </c>
      <c r="C738" s="94">
        <v>929</v>
      </c>
      <c r="D738" s="95" t="s">
        <v>5</v>
      </c>
      <c r="E738" s="95" t="s">
        <v>10</v>
      </c>
      <c r="F738" s="95"/>
      <c r="G738" s="94"/>
      <c r="H738" s="95"/>
      <c r="I738" s="95"/>
      <c r="J738" s="95"/>
      <c r="K738" s="8">
        <f>K739</f>
        <v>210.5</v>
      </c>
    </row>
    <row r="739" spans="1:11" s="3" customFormat="1" ht="18" customHeight="1" x14ac:dyDescent="0.25">
      <c r="A739" s="128"/>
      <c r="B739" s="7" t="s">
        <v>343</v>
      </c>
      <c r="C739" s="94">
        <v>929</v>
      </c>
      <c r="D739" s="95" t="s">
        <v>5</v>
      </c>
      <c r="E739" s="95" t="s">
        <v>10</v>
      </c>
      <c r="F739" s="95" t="s">
        <v>80</v>
      </c>
      <c r="G739" s="94"/>
      <c r="H739" s="95"/>
      <c r="I739" s="95"/>
      <c r="J739" s="95"/>
      <c r="K739" s="8">
        <f>K740</f>
        <v>210.5</v>
      </c>
    </row>
    <row r="740" spans="1:11" s="3" customFormat="1" ht="51.75" customHeight="1" x14ac:dyDescent="0.25">
      <c r="A740" s="128"/>
      <c r="B740" s="34" t="s">
        <v>344</v>
      </c>
      <c r="C740" s="94">
        <v>929</v>
      </c>
      <c r="D740" s="95" t="s">
        <v>5</v>
      </c>
      <c r="E740" s="95" t="s">
        <v>10</v>
      </c>
      <c r="F740" s="95" t="s">
        <v>80</v>
      </c>
      <c r="G740" s="94">
        <v>2</v>
      </c>
      <c r="H740" s="95"/>
      <c r="I740" s="95"/>
      <c r="J740" s="95"/>
      <c r="K740" s="8">
        <f>K741</f>
        <v>210.5</v>
      </c>
    </row>
    <row r="741" spans="1:11" s="3" customFormat="1" ht="38.25" customHeight="1" x14ac:dyDescent="0.25">
      <c r="A741" s="128"/>
      <c r="B741" s="34" t="s">
        <v>127</v>
      </c>
      <c r="C741" s="94">
        <v>929</v>
      </c>
      <c r="D741" s="95" t="s">
        <v>5</v>
      </c>
      <c r="E741" s="95" t="s">
        <v>10</v>
      </c>
      <c r="F741" s="95" t="s">
        <v>80</v>
      </c>
      <c r="G741" s="94">
        <v>2</v>
      </c>
      <c r="H741" s="95" t="s">
        <v>2</v>
      </c>
      <c r="I741" s="95" t="s">
        <v>131</v>
      </c>
      <c r="J741" s="95"/>
      <c r="K741" s="8">
        <f>K742</f>
        <v>210.5</v>
      </c>
    </row>
    <row r="742" spans="1:11" s="3" customFormat="1" ht="31.5" customHeight="1" x14ac:dyDescent="0.25">
      <c r="A742" s="128"/>
      <c r="B742" s="34" t="s">
        <v>128</v>
      </c>
      <c r="C742" s="94">
        <v>929</v>
      </c>
      <c r="D742" s="95" t="s">
        <v>5</v>
      </c>
      <c r="E742" s="95" t="s">
        <v>10</v>
      </c>
      <c r="F742" s="95" t="s">
        <v>80</v>
      </c>
      <c r="G742" s="94">
        <v>2</v>
      </c>
      <c r="H742" s="95" t="s">
        <v>2</v>
      </c>
      <c r="I742" s="95" t="s">
        <v>131</v>
      </c>
      <c r="J742" s="95"/>
      <c r="K742" s="8">
        <f>K743</f>
        <v>210.5</v>
      </c>
    </row>
    <row r="743" spans="1:11" s="3" customFormat="1" ht="31.5" customHeight="1" x14ac:dyDescent="0.25">
      <c r="A743" s="128"/>
      <c r="B743" s="7" t="s">
        <v>120</v>
      </c>
      <c r="C743" s="94">
        <v>929</v>
      </c>
      <c r="D743" s="95" t="s">
        <v>5</v>
      </c>
      <c r="E743" s="95" t="s">
        <v>10</v>
      </c>
      <c r="F743" s="95" t="s">
        <v>80</v>
      </c>
      <c r="G743" s="94">
        <v>2</v>
      </c>
      <c r="H743" s="95" t="s">
        <v>2</v>
      </c>
      <c r="I743" s="95" t="s">
        <v>131</v>
      </c>
      <c r="J743" s="95" t="s">
        <v>47</v>
      </c>
      <c r="K743" s="8">
        <v>210.5</v>
      </c>
    </row>
    <row r="744" spans="1:11" s="3" customFormat="1" ht="18" customHeight="1" x14ac:dyDescent="0.25">
      <c r="A744" s="128"/>
      <c r="B744" s="7" t="s">
        <v>18</v>
      </c>
      <c r="C744" s="94">
        <v>929</v>
      </c>
      <c r="D744" s="95" t="s">
        <v>8</v>
      </c>
      <c r="E744" s="95"/>
      <c r="F744" s="95"/>
      <c r="G744" s="94"/>
      <c r="H744" s="95"/>
      <c r="I744" s="95"/>
      <c r="J744" s="95"/>
      <c r="K744" s="8">
        <f>SUM(K745)</f>
        <v>14</v>
      </c>
    </row>
    <row r="745" spans="1:11" s="3" customFormat="1" ht="17.25" customHeight="1" x14ac:dyDescent="0.25">
      <c r="A745" s="128"/>
      <c r="B745" s="7" t="s">
        <v>231</v>
      </c>
      <c r="C745" s="94">
        <v>929</v>
      </c>
      <c r="D745" s="95" t="s">
        <v>8</v>
      </c>
      <c r="E745" s="4" t="s">
        <v>7</v>
      </c>
      <c r="F745" s="4"/>
      <c r="G745" s="4"/>
      <c r="H745" s="4"/>
      <c r="I745" s="4"/>
      <c r="J745" s="95"/>
      <c r="K745" s="8">
        <f t="shared" ref="K745:K748" si="32">SUM(K746)</f>
        <v>14</v>
      </c>
    </row>
    <row r="746" spans="1:11" s="3" customFormat="1" ht="18" customHeight="1" x14ac:dyDescent="0.25">
      <c r="A746" s="128"/>
      <c r="B746" s="58" t="s">
        <v>388</v>
      </c>
      <c r="C746" s="94">
        <v>929</v>
      </c>
      <c r="D746" s="4" t="s">
        <v>8</v>
      </c>
      <c r="E746" s="4" t="s">
        <v>7</v>
      </c>
      <c r="F746" s="4" t="s">
        <v>7</v>
      </c>
      <c r="G746" s="4"/>
      <c r="H746" s="4"/>
      <c r="I746" s="4"/>
      <c r="J746" s="95"/>
      <c r="K746" s="8">
        <f t="shared" si="32"/>
        <v>14</v>
      </c>
    </row>
    <row r="747" spans="1:11" s="3" customFormat="1" ht="47.25" customHeight="1" x14ac:dyDescent="0.25">
      <c r="A747" s="128"/>
      <c r="B747" s="58" t="s">
        <v>168</v>
      </c>
      <c r="C747" s="94">
        <v>929</v>
      </c>
      <c r="D747" s="4" t="s">
        <v>8</v>
      </c>
      <c r="E747" s="4" t="s">
        <v>7</v>
      </c>
      <c r="F747" s="4" t="s">
        <v>7</v>
      </c>
      <c r="G747" s="4" t="s">
        <v>125</v>
      </c>
      <c r="H747" s="4"/>
      <c r="I747" s="4"/>
      <c r="J747" s="95"/>
      <c r="K747" s="8">
        <f t="shared" si="32"/>
        <v>14</v>
      </c>
    </row>
    <row r="748" spans="1:11" s="3" customFormat="1" ht="47.25" customHeight="1" x14ac:dyDescent="0.25">
      <c r="A748" s="128"/>
      <c r="B748" s="58" t="s">
        <v>693</v>
      </c>
      <c r="C748" s="94">
        <v>929</v>
      </c>
      <c r="D748" s="4" t="s">
        <v>8</v>
      </c>
      <c r="E748" s="4" t="s">
        <v>7</v>
      </c>
      <c r="F748" s="4" t="s">
        <v>7</v>
      </c>
      <c r="G748" s="4" t="s">
        <v>125</v>
      </c>
      <c r="H748" s="4" t="s">
        <v>2</v>
      </c>
      <c r="I748" s="4"/>
      <c r="J748" s="95"/>
      <c r="K748" s="8">
        <f t="shared" si="32"/>
        <v>14</v>
      </c>
    </row>
    <row r="749" spans="1:11" s="3" customFormat="1" ht="18" customHeight="1" x14ac:dyDescent="0.25">
      <c r="A749" s="128"/>
      <c r="B749" s="7" t="s">
        <v>233</v>
      </c>
      <c r="C749" s="94">
        <v>929</v>
      </c>
      <c r="D749" s="4" t="s">
        <v>8</v>
      </c>
      <c r="E749" s="4" t="s">
        <v>7</v>
      </c>
      <c r="F749" s="4" t="s">
        <v>7</v>
      </c>
      <c r="G749" s="4" t="s">
        <v>125</v>
      </c>
      <c r="H749" s="4" t="s">
        <v>2</v>
      </c>
      <c r="I749" s="4" t="s">
        <v>232</v>
      </c>
      <c r="J749" s="95"/>
      <c r="K749" s="8">
        <f>SUM(K750)</f>
        <v>14</v>
      </c>
    </row>
    <row r="750" spans="1:11" s="3" customFormat="1" ht="31.5" customHeight="1" x14ac:dyDescent="0.25">
      <c r="A750" s="128"/>
      <c r="B750" s="7" t="s">
        <v>120</v>
      </c>
      <c r="C750" s="94">
        <v>929</v>
      </c>
      <c r="D750" s="4" t="s">
        <v>8</v>
      </c>
      <c r="E750" s="4" t="s">
        <v>7</v>
      </c>
      <c r="F750" s="4" t="s">
        <v>7</v>
      </c>
      <c r="G750" s="4" t="s">
        <v>125</v>
      </c>
      <c r="H750" s="4" t="s">
        <v>2</v>
      </c>
      <c r="I750" s="4" t="s">
        <v>232</v>
      </c>
      <c r="J750" s="95" t="s">
        <v>47</v>
      </c>
      <c r="K750" s="8">
        <v>14</v>
      </c>
    </row>
    <row r="751" spans="1:11" s="3" customFormat="1" ht="18" customHeight="1" x14ac:dyDescent="0.25">
      <c r="A751" s="128"/>
      <c r="B751" s="58" t="s">
        <v>59</v>
      </c>
      <c r="C751" s="94">
        <v>929</v>
      </c>
      <c r="D751" s="4" t="s">
        <v>23</v>
      </c>
      <c r="E751" s="4"/>
      <c r="F751" s="4"/>
      <c r="G751" s="4"/>
      <c r="H751" s="4"/>
      <c r="I751" s="4"/>
      <c r="J751" s="4"/>
      <c r="K751" s="8">
        <f>SUM(K752+K777)</f>
        <v>236321</v>
      </c>
    </row>
    <row r="752" spans="1:11" s="3" customFormat="1" ht="18" customHeight="1" x14ac:dyDescent="0.25">
      <c r="A752" s="128"/>
      <c r="B752" s="58" t="s">
        <v>261</v>
      </c>
      <c r="C752" s="94">
        <v>929</v>
      </c>
      <c r="D752" s="4" t="s">
        <v>23</v>
      </c>
      <c r="E752" s="4" t="s">
        <v>5</v>
      </c>
      <c r="F752" s="4"/>
      <c r="G752" s="4"/>
      <c r="H752" s="4"/>
      <c r="I752" s="4"/>
      <c r="J752" s="4"/>
      <c r="K752" s="8">
        <f>SUM(K753)</f>
        <v>228146.9</v>
      </c>
    </row>
    <row r="753" spans="1:11" s="3" customFormat="1" ht="18" customHeight="1" x14ac:dyDescent="0.25">
      <c r="A753" s="128"/>
      <c r="B753" s="34" t="s">
        <v>388</v>
      </c>
      <c r="C753" s="94">
        <v>929</v>
      </c>
      <c r="D753" s="4" t="s">
        <v>23</v>
      </c>
      <c r="E753" s="4" t="s">
        <v>5</v>
      </c>
      <c r="F753" s="4" t="s">
        <v>7</v>
      </c>
      <c r="G753" s="4"/>
      <c r="H753" s="4"/>
      <c r="I753" s="4"/>
      <c r="J753" s="4"/>
      <c r="K753" s="8">
        <f>SUM(K754+K767+K772)</f>
        <v>228146.9</v>
      </c>
    </row>
    <row r="754" spans="1:11" s="3" customFormat="1" ht="18" customHeight="1" x14ac:dyDescent="0.25">
      <c r="A754" s="128"/>
      <c r="B754" s="7" t="s">
        <v>166</v>
      </c>
      <c r="C754" s="94">
        <v>929</v>
      </c>
      <c r="D754" s="95" t="s">
        <v>23</v>
      </c>
      <c r="E754" s="4" t="s">
        <v>5</v>
      </c>
      <c r="F754" s="4" t="s">
        <v>7</v>
      </c>
      <c r="G754" s="4" t="s">
        <v>87</v>
      </c>
      <c r="H754" s="4"/>
      <c r="I754" s="4"/>
      <c r="J754" s="4"/>
      <c r="K754" s="8">
        <f>SUM(K755)</f>
        <v>184522.5</v>
      </c>
    </row>
    <row r="755" spans="1:11" s="3" customFormat="1" ht="31.5" customHeight="1" x14ac:dyDescent="0.25">
      <c r="A755" s="128"/>
      <c r="B755" s="7" t="s">
        <v>115</v>
      </c>
      <c r="C755" s="94">
        <v>929</v>
      </c>
      <c r="D755" s="4" t="s">
        <v>23</v>
      </c>
      <c r="E755" s="4" t="s">
        <v>5</v>
      </c>
      <c r="F755" s="4" t="s">
        <v>7</v>
      </c>
      <c r="G755" s="4" t="s">
        <v>87</v>
      </c>
      <c r="H755" s="4" t="s">
        <v>2</v>
      </c>
      <c r="I755" s="4"/>
      <c r="J755" s="4"/>
      <c r="K755" s="8">
        <f>SUM(K758+K765+K756+K761+K763)</f>
        <v>184522.5</v>
      </c>
    </row>
    <row r="756" spans="1:11" s="3" customFormat="1" ht="47.25" customHeight="1" x14ac:dyDescent="0.25">
      <c r="A756" s="128"/>
      <c r="B756" s="7" t="s">
        <v>64</v>
      </c>
      <c r="C756" s="94">
        <v>929</v>
      </c>
      <c r="D756" s="4" t="s">
        <v>23</v>
      </c>
      <c r="E756" s="4" t="s">
        <v>5</v>
      </c>
      <c r="F756" s="4" t="s">
        <v>7</v>
      </c>
      <c r="G756" s="4" t="s">
        <v>87</v>
      </c>
      <c r="H756" s="4" t="s">
        <v>2</v>
      </c>
      <c r="I756" s="4" t="s">
        <v>82</v>
      </c>
      <c r="J756" s="4"/>
      <c r="K756" s="8">
        <f>SUM(K757:K757)</f>
        <v>179596.3</v>
      </c>
    </row>
    <row r="757" spans="1:11" s="3" customFormat="1" ht="31.5" customHeight="1" x14ac:dyDescent="0.25">
      <c r="A757" s="128"/>
      <c r="B757" s="37" t="s">
        <v>118</v>
      </c>
      <c r="C757" s="94">
        <v>929</v>
      </c>
      <c r="D757" s="4" t="s">
        <v>23</v>
      </c>
      <c r="E757" s="4" t="s">
        <v>5</v>
      </c>
      <c r="F757" s="4" t="s">
        <v>7</v>
      </c>
      <c r="G757" s="4" t="s">
        <v>87</v>
      </c>
      <c r="H757" s="4" t="s">
        <v>2</v>
      </c>
      <c r="I757" s="4" t="s">
        <v>82</v>
      </c>
      <c r="J757" s="4" t="s">
        <v>57</v>
      </c>
      <c r="K757" s="8">
        <v>179596.3</v>
      </c>
    </row>
    <row r="758" spans="1:11" s="3" customFormat="1" ht="47.25" customHeight="1" x14ac:dyDescent="0.25">
      <c r="A758" s="128"/>
      <c r="B758" s="6" t="s">
        <v>390</v>
      </c>
      <c r="C758" s="94">
        <v>929</v>
      </c>
      <c r="D758" s="4" t="s">
        <v>23</v>
      </c>
      <c r="E758" s="4" t="s">
        <v>5</v>
      </c>
      <c r="F758" s="4" t="s">
        <v>7</v>
      </c>
      <c r="G758" s="4" t="s">
        <v>87</v>
      </c>
      <c r="H758" s="4" t="s">
        <v>2</v>
      </c>
      <c r="I758" s="4" t="s">
        <v>148</v>
      </c>
      <c r="J758" s="4"/>
      <c r="K758" s="8">
        <f>SUM(K759+K760)</f>
        <v>1516</v>
      </c>
    </row>
    <row r="759" spans="1:11" s="3" customFormat="1" ht="31.5" customHeight="1" x14ac:dyDescent="0.25">
      <c r="A759" s="128"/>
      <c r="B759" s="7" t="s">
        <v>120</v>
      </c>
      <c r="C759" s="94">
        <v>929</v>
      </c>
      <c r="D759" s="4" t="s">
        <v>23</v>
      </c>
      <c r="E759" s="4" t="s">
        <v>5</v>
      </c>
      <c r="F759" s="4" t="s">
        <v>7</v>
      </c>
      <c r="G759" s="4" t="s">
        <v>87</v>
      </c>
      <c r="H759" s="4" t="s">
        <v>2</v>
      </c>
      <c r="I759" s="4" t="s">
        <v>148</v>
      </c>
      <c r="J759" s="4" t="s">
        <v>47</v>
      </c>
      <c r="K759" s="8">
        <v>500</v>
      </c>
    </row>
    <row r="760" spans="1:11" s="3" customFormat="1" ht="18" customHeight="1" x14ac:dyDescent="0.25">
      <c r="A760" s="128"/>
      <c r="B760" s="6" t="s">
        <v>53</v>
      </c>
      <c r="C760" s="94">
        <v>929</v>
      </c>
      <c r="D760" s="4" t="s">
        <v>23</v>
      </c>
      <c r="E760" s="4" t="s">
        <v>5</v>
      </c>
      <c r="F760" s="4" t="s">
        <v>7</v>
      </c>
      <c r="G760" s="4" t="s">
        <v>87</v>
      </c>
      <c r="H760" s="4" t="s">
        <v>2</v>
      </c>
      <c r="I760" s="4" t="s">
        <v>148</v>
      </c>
      <c r="J760" s="4" t="s">
        <v>54</v>
      </c>
      <c r="K760" s="8">
        <v>1016</v>
      </c>
    </row>
    <row r="761" spans="1:11" s="3" customFormat="1" ht="47.25" customHeight="1" x14ac:dyDescent="0.25">
      <c r="A761" s="128"/>
      <c r="B761" s="37" t="s">
        <v>139</v>
      </c>
      <c r="C761" s="94">
        <v>929</v>
      </c>
      <c r="D761" s="4" t="s">
        <v>23</v>
      </c>
      <c r="E761" s="4" t="s">
        <v>5</v>
      </c>
      <c r="F761" s="4" t="s">
        <v>7</v>
      </c>
      <c r="G761" s="4" t="s">
        <v>87</v>
      </c>
      <c r="H761" s="4" t="s">
        <v>2</v>
      </c>
      <c r="I761" s="4" t="s">
        <v>112</v>
      </c>
      <c r="J761" s="4"/>
      <c r="K761" s="8">
        <f>K762</f>
        <v>204</v>
      </c>
    </row>
    <row r="762" spans="1:11" s="3" customFormat="1" ht="31.5" customHeight="1" x14ac:dyDescent="0.25">
      <c r="A762" s="128"/>
      <c r="B762" s="37" t="s">
        <v>118</v>
      </c>
      <c r="C762" s="94">
        <v>929</v>
      </c>
      <c r="D762" s="4" t="s">
        <v>23</v>
      </c>
      <c r="E762" s="4" t="s">
        <v>5</v>
      </c>
      <c r="F762" s="4" t="s">
        <v>7</v>
      </c>
      <c r="G762" s="4" t="s">
        <v>87</v>
      </c>
      <c r="H762" s="4" t="s">
        <v>2</v>
      </c>
      <c r="I762" s="4" t="s">
        <v>112</v>
      </c>
      <c r="J762" s="4" t="s">
        <v>57</v>
      </c>
      <c r="K762" s="8">
        <v>204</v>
      </c>
    </row>
    <row r="763" spans="1:11" s="3" customFormat="1" ht="112.5" customHeight="1" x14ac:dyDescent="0.25">
      <c r="A763" s="128"/>
      <c r="B763" s="35" t="s">
        <v>709</v>
      </c>
      <c r="C763" s="104">
        <v>929</v>
      </c>
      <c r="D763" s="4" t="s">
        <v>23</v>
      </c>
      <c r="E763" s="4" t="s">
        <v>5</v>
      </c>
      <c r="F763" s="4" t="s">
        <v>7</v>
      </c>
      <c r="G763" s="4" t="s">
        <v>87</v>
      </c>
      <c r="H763" s="4" t="s">
        <v>2</v>
      </c>
      <c r="I763" s="4" t="s">
        <v>116</v>
      </c>
      <c r="J763" s="4"/>
      <c r="K763" s="8">
        <f>SUM(K764)</f>
        <v>625</v>
      </c>
    </row>
    <row r="764" spans="1:11" s="3" customFormat="1" ht="34.5" customHeight="1" x14ac:dyDescent="0.25">
      <c r="A764" s="128"/>
      <c r="B764" s="37" t="s">
        <v>118</v>
      </c>
      <c r="C764" s="104">
        <v>929</v>
      </c>
      <c r="D764" s="4" t="s">
        <v>23</v>
      </c>
      <c r="E764" s="4" t="s">
        <v>5</v>
      </c>
      <c r="F764" s="4" t="s">
        <v>7</v>
      </c>
      <c r="G764" s="4" t="s">
        <v>87</v>
      </c>
      <c r="H764" s="4" t="s">
        <v>2</v>
      </c>
      <c r="I764" s="4" t="s">
        <v>116</v>
      </c>
      <c r="J764" s="4" t="s">
        <v>57</v>
      </c>
      <c r="K764" s="8">
        <v>625</v>
      </c>
    </row>
    <row r="765" spans="1:11" ht="30" customHeight="1" x14ac:dyDescent="0.25">
      <c r="A765" s="128"/>
      <c r="B765" s="63" t="s">
        <v>307</v>
      </c>
      <c r="C765" s="94">
        <v>929</v>
      </c>
      <c r="D765" s="60" t="s">
        <v>23</v>
      </c>
      <c r="E765" s="60" t="s">
        <v>5</v>
      </c>
      <c r="F765" s="60" t="s">
        <v>7</v>
      </c>
      <c r="G765" s="60" t="s">
        <v>87</v>
      </c>
      <c r="H765" s="60" t="s">
        <v>2</v>
      </c>
      <c r="I765" s="4" t="s">
        <v>209</v>
      </c>
      <c r="J765" s="64"/>
      <c r="K765" s="61">
        <f>K766</f>
        <v>2581.2000000000003</v>
      </c>
    </row>
    <row r="766" spans="1:11" ht="30" customHeight="1" x14ac:dyDescent="0.25">
      <c r="A766" s="128"/>
      <c r="B766" s="62" t="s">
        <v>118</v>
      </c>
      <c r="C766" s="94">
        <v>929</v>
      </c>
      <c r="D766" s="60" t="s">
        <v>23</v>
      </c>
      <c r="E766" s="60" t="s">
        <v>5</v>
      </c>
      <c r="F766" s="60" t="s">
        <v>7</v>
      </c>
      <c r="G766" s="60" t="s">
        <v>87</v>
      </c>
      <c r="H766" s="60" t="s">
        <v>2</v>
      </c>
      <c r="I766" s="4" t="s">
        <v>209</v>
      </c>
      <c r="J766" s="64" t="s">
        <v>57</v>
      </c>
      <c r="K766" s="61">
        <f>1753.1+363.5+384.8+79.8</f>
        <v>2581.2000000000003</v>
      </c>
    </row>
    <row r="767" spans="1:11" s="3" customFormat="1" ht="18" customHeight="1" x14ac:dyDescent="0.25">
      <c r="A767" s="128"/>
      <c r="B767" s="62" t="s">
        <v>167</v>
      </c>
      <c r="C767" s="94">
        <v>929</v>
      </c>
      <c r="D767" s="60" t="s">
        <v>23</v>
      </c>
      <c r="E767" s="60" t="s">
        <v>5</v>
      </c>
      <c r="F767" s="60" t="s">
        <v>7</v>
      </c>
      <c r="G767" s="60" t="s">
        <v>114</v>
      </c>
      <c r="H767" s="60"/>
      <c r="I767" s="60"/>
      <c r="J767" s="60"/>
      <c r="K767" s="61">
        <f t="shared" ref="K767:K768" si="33">SUM(K768)</f>
        <v>1450</v>
      </c>
    </row>
    <row r="768" spans="1:11" s="3" customFormat="1" ht="47.25" customHeight="1" x14ac:dyDescent="0.25">
      <c r="A768" s="128"/>
      <c r="B768" s="6" t="s">
        <v>149</v>
      </c>
      <c r="C768" s="94">
        <v>929</v>
      </c>
      <c r="D768" s="4" t="s">
        <v>23</v>
      </c>
      <c r="E768" s="4" t="s">
        <v>5</v>
      </c>
      <c r="F768" s="4" t="s">
        <v>7</v>
      </c>
      <c r="G768" s="4" t="s">
        <v>114</v>
      </c>
      <c r="H768" s="4" t="s">
        <v>2</v>
      </c>
      <c r="I768" s="4"/>
      <c r="J768" s="4"/>
      <c r="K768" s="8">
        <f t="shared" si="33"/>
        <v>1450</v>
      </c>
    </row>
    <row r="769" spans="1:19" s="3" customFormat="1" ht="18" customHeight="1" x14ac:dyDescent="0.25">
      <c r="A769" s="128"/>
      <c r="B769" s="6" t="s">
        <v>509</v>
      </c>
      <c r="C769" s="94">
        <v>929</v>
      </c>
      <c r="D769" s="4" t="s">
        <v>23</v>
      </c>
      <c r="E769" s="4" t="s">
        <v>5</v>
      </c>
      <c r="F769" s="4" t="s">
        <v>7</v>
      </c>
      <c r="G769" s="4" t="s">
        <v>114</v>
      </c>
      <c r="H769" s="4" t="s">
        <v>2</v>
      </c>
      <c r="I769" s="4" t="s">
        <v>150</v>
      </c>
      <c r="J769" s="4"/>
      <c r="K769" s="8">
        <f>SUM(K770:K771)</f>
        <v>1450</v>
      </c>
    </row>
    <row r="770" spans="1:19" s="3" customFormat="1" ht="31.5" customHeight="1" x14ac:dyDescent="0.25">
      <c r="A770" s="128"/>
      <c r="B770" s="7" t="s">
        <v>120</v>
      </c>
      <c r="C770" s="94">
        <v>929</v>
      </c>
      <c r="D770" s="4" t="s">
        <v>23</v>
      </c>
      <c r="E770" s="4" t="s">
        <v>5</v>
      </c>
      <c r="F770" s="4" t="s">
        <v>7</v>
      </c>
      <c r="G770" s="4" t="s">
        <v>114</v>
      </c>
      <c r="H770" s="4" t="s">
        <v>2</v>
      </c>
      <c r="I770" s="4" t="s">
        <v>150</v>
      </c>
      <c r="J770" s="4" t="s">
        <v>47</v>
      </c>
      <c r="K770" s="8">
        <f>500+500+150</f>
        <v>1150</v>
      </c>
    </row>
    <row r="771" spans="1:19" s="3" customFormat="1" ht="18" customHeight="1" x14ac:dyDescent="0.25">
      <c r="A771" s="128"/>
      <c r="B771" s="7" t="s">
        <v>53</v>
      </c>
      <c r="C771" s="94">
        <v>929</v>
      </c>
      <c r="D771" s="4" t="s">
        <v>23</v>
      </c>
      <c r="E771" s="4" t="s">
        <v>5</v>
      </c>
      <c r="F771" s="4" t="s">
        <v>7</v>
      </c>
      <c r="G771" s="4" t="s">
        <v>114</v>
      </c>
      <c r="H771" s="4" t="s">
        <v>2</v>
      </c>
      <c r="I771" s="4" t="s">
        <v>150</v>
      </c>
      <c r="J771" s="4" t="s">
        <v>54</v>
      </c>
      <c r="K771" s="8">
        <v>300</v>
      </c>
    </row>
    <row r="772" spans="1:19" ht="54.75" customHeight="1" x14ac:dyDescent="0.25">
      <c r="A772" s="128"/>
      <c r="B772" s="58" t="s">
        <v>168</v>
      </c>
      <c r="C772" s="104">
        <v>929</v>
      </c>
      <c r="D772" s="4" t="s">
        <v>23</v>
      </c>
      <c r="E772" s="4" t="s">
        <v>5</v>
      </c>
      <c r="F772" s="4" t="s">
        <v>7</v>
      </c>
      <c r="G772" s="4" t="s">
        <v>125</v>
      </c>
      <c r="H772" s="4"/>
      <c r="I772" s="4"/>
      <c r="J772" s="4"/>
      <c r="K772" s="5">
        <f>K773</f>
        <v>42174.399999999994</v>
      </c>
    </row>
    <row r="773" spans="1:19" ht="26.25" customHeight="1" x14ac:dyDescent="0.25">
      <c r="A773" s="128"/>
      <c r="B773" s="6" t="s">
        <v>695</v>
      </c>
      <c r="C773" s="104">
        <v>929</v>
      </c>
      <c r="D773" s="4" t="s">
        <v>23</v>
      </c>
      <c r="E773" s="4" t="s">
        <v>5</v>
      </c>
      <c r="F773" s="4" t="s">
        <v>7</v>
      </c>
      <c r="G773" s="4" t="s">
        <v>125</v>
      </c>
      <c r="H773" s="4" t="s">
        <v>4</v>
      </c>
      <c r="I773" s="4"/>
      <c r="J773" s="4"/>
      <c r="K773" s="5">
        <f>K774</f>
        <v>42174.399999999994</v>
      </c>
    </row>
    <row r="774" spans="1:19" ht="51.75" customHeight="1" x14ac:dyDescent="0.25">
      <c r="A774" s="128"/>
      <c r="B774" s="7" t="s">
        <v>64</v>
      </c>
      <c r="C774" s="104">
        <v>929</v>
      </c>
      <c r="D774" s="4" t="s">
        <v>23</v>
      </c>
      <c r="E774" s="4" t="s">
        <v>5</v>
      </c>
      <c r="F774" s="4" t="s">
        <v>7</v>
      </c>
      <c r="G774" s="4" t="s">
        <v>125</v>
      </c>
      <c r="H774" s="4" t="s">
        <v>4</v>
      </c>
      <c r="I774" s="4" t="s">
        <v>82</v>
      </c>
      <c r="J774" s="4"/>
      <c r="K774" s="5">
        <f>SUBTOTAL(9,K775:K776)</f>
        <v>42174.399999999994</v>
      </c>
    </row>
    <row r="775" spans="1:19" ht="51.75" customHeight="1" x14ac:dyDescent="0.25">
      <c r="A775" s="128"/>
      <c r="B775" s="6" t="s">
        <v>119</v>
      </c>
      <c r="C775" s="104">
        <v>929</v>
      </c>
      <c r="D775" s="4" t="s">
        <v>23</v>
      </c>
      <c r="E775" s="4" t="s">
        <v>5</v>
      </c>
      <c r="F775" s="4" t="s">
        <v>7</v>
      </c>
      <c r="G775" s="4" t="s">
        <v>125</v>
      </c>
      <c r="H775" s="4" t="s">
        <v>4</v>
      </c>
      <c r="I775" s="4" t="s">
        <v>82</v>
      </c>
      <c r="J775" s="4" t="s">
        <v>46</v>
      </c>
      <c r="K775" s="5">
        <v>33664.199999999997</v>
      </c>
    </row>
    <row r="776" spans="1:19" ht="31.5" customHeight="1" x14ac:dyDescent="0.25">
      <c r="A776" s="128"/>
      <c r="B776" s="7" t="s">
        <v>120</v>
      </c>
      <c r="C776" s="104">
        <v>929</v>
      </c>
      <c r="D776" s="4" t="s">
        <v>23</v>
      </c>
      <c r="E776" s="4" t="s">
        <v>5</v>
      </c>
      <c r="F776" s="4" t="s">
        <v>7</v>
      </c>
      <c r="G776" s="4" t="s">
        <v>125</v>
      </c>
      <c r="H776" s="4" t="s">
        <v>4</v>
      </c>
      <c r="I776" s="4" t="s">
        <v>82</v>
      </c>
      <c r="J776" s="4" t="s">
        <v>47</v>
      </c>
      <c r="K776" s="5">
        <v>8510.2000000000007</v>
      </c>
    </row>
    <row r="777" spans="1:19" s="47" customFormat="1" ht="18" customHeight="1" x14ac:dyDescent="0.25">
      <c r="A777" s="128"/>
      <c r="B777" s="58" t="s">
        <v>63</v>
      </c>
      <c r="C777" s="94">
        <v>929</v>
      </c>
      <c r="D777" s="4" t="s">
        <v>23</v>
      </c>
      <c r="E777" s="4" t="s">
        <v>7</v>
      </c>
      <c r="F777" s="4"/>
      <c r="G777" s="4"/>
      <c r="H777" s="4"/>
      <c r="I777" s="4"/>
      <c r="J777" s="4"/>
      <c r="K777" s="8">
        <f>K778+K786</f>
        <v>8174.1</v>
      </c>
      <c r="L777" s="9"/>
      <c r="M777" s="9"/>
      <c r="N777" s="9"/>
      <c r="O777" s="9"/>
      <c r="P777" s="9"/>
      <c r="Q777" s="9"/>
      <c r="R777" s="9"/>
      <c r="S777" s="9"/>
    </row>
    <row r="778" spans="1:19" s="47" customFormat="1" ht="18" customHeight="1" x14ac:dyDescent="0.25">
      <c r="A778" s="128"/>
      <c r="B778" s="58" t="s">
        <v>388</v>
      </c>
      <c r="C778" s="94">
        <v>929</v>
      </c>
      <c r="D778" s="4" t="s">
        <v>23</v>
      </c>
      <c r="E778" s="4" t="s">
        <v>7</v>
      </c>
      <c r="F778" s="4" t="s">
        <v>7</v>
      </c>
      <c r="G778" s="4"/>
      <c r="H778" s="4"/>
      <c r="I778" s="4"/>
      <c r="J778" s="4"/>
      <c r="K778" s="8">
        <f t="shared" ref="K778:K779" si="34">SUM(K779)</f>
        <v>8074.1</v>
      </c>
      <c r="L778" s="9"/>
      <c r="M778" s="9"/>
      <c r="N778" s="9"/>
      <c r="O778" s="9"/>
      <c r="P778" s="9"/>
      <c r="Q778" s="9"/>
      <c r="R778" s="9"/>
      <c r="S778" s="9"/>
    </row>
    <row r="779" spans="1:19" s="47" customFormat="1" ht="47.25" customHeight="1" x14ac:dyDescent="0.25">
      <c r="A779" s="128"/>
      <c r="B779" s="58" t="s">
        <v>168</v>
      </c>
      <c r="C779" s="94">
        <v>929</v>
      </c>
      <c r="D779" s="4" t="s">
        <v>23</v>
      </c>
      <c r="E779" s="4" t="s">
        <v>7</v>
      </c>
      <c r="F779" s="4" t="s">
        <v>7</v>
      </c>
      <c r="G779" s="4" t="s">
        <v>125</v>
      </c>
      <c r="H779" s="4"/>
      <c r="I779" s="4"/>
      <c r="J779" s="4"/>
      <c r="K779" s="8">
        <f t="shared" si="34"/>
        <v>8074.1</v>
      </c>
      <c r="L779" s="9"/>
      <c r="M779" s="9"/>
      <c r="N779" s="9"/>
      <c r="O779" s="9"/>
      <c r="P779" s="9"/>
      <c r="Q779" s="9"/>
      <c r="R779" s="9"/>
      <c r="S779" s="9"/>
    </row>
    <row r="780" spans="1:19" s="47" customFormat="1" ht="39" customHeight="1" x14ac:dyDescent="0.25">
      <c r="A780" s="128"/>
      <c r="B780" s="58" t="s">
        <v>694</v>
      </c>
      <c r="C780" s="94">
        <v>929</v>
      </c>
      <c r="D780" s="4" t="s">
        <v>23</v>
      </c>
      <c r="E780" s="4" t="s">
        <v>7</v>
      </c>
      <c r="F780" s="4" t="s">
        <v>7</v>
      </c>
      <c r="G780" s="4" t="s">
        <v>125</v>
      </c>
      <c r="H780" s="4" t="s">
        <v>2</v>
      </c>
      <c r="I780" s="4"/>
      <c r="J780" s="4"/>
      <c r="K780" s="8">
        <f>SUM(K781+K784)</f>
        <v>8074.1</v>
      </c>
      <c r="L780" s="9"/>
      <c r="M780" s="9"/>
      <c r="N780" s="9"/>
      <c r="O780" s="9"/>
      <c r="P780" s="9"/>
      <c r="Q780" s="9"/>
      <c r="R780" s="9"/>
      <c r="S780" s="9"/>
    </row>
    <row r="781" spans="1:19" s="47" customFormat="1" ht="21" customHeight="1" x14ac:dyDescent="0.25">
      <c r="A781" s="128"/>
      <c r="B781" s="7" t="s">
        <v>45</v>
      </c>
      <c r="C781" s="94">
        <v>929</v>
      </c>
      <c r="D781" s="4" t="s">
        <v>23</v>
      </c>
      <c r="E781" s="4" t="s">
        <v>7</v>
      </c>
      <c r="F781" s="4" t="s">
        <v>7</v>
      </c>
      <c r="G781" s="4" t="s">
        <v>125</v>
      </c>
      <c r="H781" s="4" t="s">
        <v>2</v>
      </c>
      <c r="I781" s="4" t="s">
        <v>75</v>
      </c>
      <c r="J781" s="4"/>
      <c r="K781" s="8">
        <f>SUM(K782:K783)</f>
        <v>8043</v>
      </c>
      <c r="L781" s="9"/>
      <c r="M781" s="9"/>
      <c r="N781" s="9"/>
      <c r="O781" s="9"/>
      <c r="P781" s="9"/>
      <c r="Q781" s="9"/>
      <c r="R781" s="9"/>
      <c r="S781" s="9"/>
    </row>
    <row r="782" spans="1:19" s="47" customFormat="1" ht="21" customHeight="1" x14ac:dyDescent="0.25">
      <c r="A782" s="128"/>
      <c r="B782" s="7" t="s">
        <v>119</v>
      </c>
      <c r="C782" s="94">
        <v>929</v>
      </c>
      <c r="D782" s="4" t="s">
        <v>23</v>
      </c>
      <c r="E782" s="4" t="s">
        <v>7</v>
      </c>
      <c r="F782" s="4" t="s">
        <v>7</v>
      </c>
      <c r="G782" s="4" t="s">
        <v>125</v>
      </c>
      <c r="H782" s="4" t="s">
        <v>2</v>
      </c>
      <c r="I782" s="4" t="s">
        <v>75</v>
      </c>
      <c r="J782" s="4" t="s">
        <v>46</v>
      </c>
      <c r="K782" s="8">
        <v>7850.1</v>
      </c>
      <c r="L782" s="9"/>
      <c r="M782" s="9"/>
      <c r="N782" s="9"/>
      <c r="O782" s="9"/>
      <c r="P782" s="9"/>
      <c r="Q782" s="9"/>
      <c r="R782" s="9"/>
      <c r="S782" s="9"/>
    </row>
    <row r="783" spans="1:19" s="47" customFormat="1" ht="21.75" customHeight="1" x14ac:dyDescent="0.25">
      <c r="A783" s="128"/>
      <c r="B783" s="7" t="s">
        <v>120</v>
      </c>
      <c r="C783" s="94">
        <v>929</v>
      </c>
      <c r="D783" s="4" t="s">
        <v>23</v>
      </c>
      <c r="E783" s="4" t="s">
        <v>7</v>
      </c>
      <c r="F783" s="4" t="s">
        <v>7</v>
      </c>
      <c r="G783" s="4" t="s">
        <v>125</v>
      </c>
      <c r="H783" s="4" t="s">
        <v>2</v>
      </c>
      <c r="I783" s="4" t="s">
        <v>75</v>
      </c>
      <c r="J783" s="4" t="s">
        <v>47</v>
      </c>
      <c r="K783" s="8">
        <v>192.9</v>
      </c>
      <c r="L783" s="9"/>
      <c r="M783" s="9"/>
      <c r="N783" s="9"/>
      <c r="O783" s="9"/>
      <c r="P783" s="9"/>
      <c r="Q783" s="9"/>
      <c r="R783" s="9"/>
      <c r="S783" s="9"/>
    </row>
    <row r="784" spans="1:19" s="47" customFormat="1" ht="21.75" customHeight="1" x14ac:dyDescent="0.25">
      <c r="A784" s="128"/>
      <c r="B784" s="7" t="s">
        <v>230</v>
      </c>
      <c r="C784" s="94">
        <v>929</v>
      </c>
      <c r="D784" s="4" t="s">
        <v>23</v>
      </c>
      <c r="E784" s="4" t="s">
        <v>7</v>
      </c>
      <c r="F784" s="4" t="s">
        <v>7</v>
      </c>
      <c r="G784" s="100">
        <v>3</v>
      </c>
      <c r="H784" s="4" t="s">
        <v>2</v>
      </c>
      <c r="I784" s="4" t="s">
        <v>229</v>
      </c>
      <c r="J784" s="4"/>
      <c r="K784" s="8">
        <f>SUM(K785)</f>
        <v>31.1</v>
      </c>
      <c r="L784" s="9"/>
      <c r="M784" s="9"/>
      <c r="N784" s="9"/>
      <c r="O784" s="9"/>
      <c r="P784" s="9"/>
      <c r="Q784" s="9"/>
      <c r="R784" s="9"/>
      <c r="S784" s="9"/>
    </row>
    <row r="785" spans="1:19" s="47" customFormat="1" ht="37.5" customHeight="1" x14ac:dyDescent="0.25">
      <c r="A785" s="128"/>
      <c r="B785" s="7" t="s">
        <v>120</v>
      </c>
      <c r="C785" s="94">
        <v>929</v>
      </c>
      <c r="D785" s="4" t="s">
        <v>23</v>
      </c>
      <c r="E785" s="4" t="s">
        <v>7</v>
      </c>
      <c r="F785" s="4" t="s">
        <v>7</v>
      </c>
      <c r="G785" s="100">
        <v>3</v>
      </c>
      <c r="H785" s="4" t="s">
        <v>2</v>
      </c>
      <c r="I785" s="4" t="s">
        <v>229</v>
      </c>
      <c r="J785" s="4" t="s">
        <v>47</v>
      </c>
      <c r="K785" s="8">
        <v>31.1</v>
      </c>
      <c r="L785" s="9"/>
      <c r="M785" s="9"/>
      <c r="N785" s="9"/>
      <c r="O785" s="9"/>
      <c r="P785" s="9"/>
      <c r="Q785" s="9"/>
      <c r="R785" s="9"/>
      <c r="S785" s="9"/>
    </row>
    <row r="786" spans="1:19" s="47" customFormat="1" ht="31.5" customHeight="1" x14ac:dyDescent="0.25">
      <c r="A786" s="128"/>
      <c r="B786" s="7" t="s">
        <v>222</v>
      </c>
      <c r="C786" s="94">
        <v>929</v>
      </c>
      <c r="D786" s="4" t="s">
        <v>23</v>
      </c>
      <c r="E786" s="4" t="s">
        <v>7</v>
      </c>
      <c r="F786" s="4" t="s">
        <v>68</v>
      </c>
      <c r="G786" s="4"/>
      <c r="H786" s="4"/>
      <c r="I786" s="4"/>
      <c r="J786" s="4"/>
      <c r="K786" s="8">
        <f>K787</f>
        <v>100</v>
      </c>
      <c r="L786" s="9"/>
      <c r="M786" s="9"/>
      <c r="N786" s="9"/>
      <c r="O786" s="9"/>
      <c r="P786" s="9"/>
      <c r="Q786" s="9"/>
      <c r="R786" s="9"/>
      <c r="S786" s="9"/>
    </row>
    <row r="787" spans="1:19" s="47" customFormat="1" ht="47.25" customHeight="1" x14ac:dyDescent="0.25">
      <c r="A787" s="128"/>
      <c r="B787" s="7" t="s">
        <v>510</v>
      </c>
      <c r="C787" s="94">
        <v>929</v>
      </c>
      <c r="D787" s="4" t="s">
        <v>23</v>
      </c>
      <c r="E787" s="4" t="s">
        <v>7</v>
      </c>
      <c r="F787" s="4" t="s">
        <v>68</v>
      </c>
      <c r="G787" s="4" t="s">
        <v>87</v>
      </c>
      <c r="H787" s="4"/>
      <c r="I787" s="4"/>
      <c r="J787" s="4"/>
      <c r="K787" s="8">
        <f>SUM(K788)</f>
        <v>100</v>
      </c>
      <c r="L787" s="9"/>
      <c r="M787" s="9"/>
      <c r="N787" s="9"/>
      <c r="O787" s="9"/>
      <c r="P787" s="9"/>
      <c r="Q787" s="9"/>
      <c r="R787" s="9"/>
      <c r="S787" s="9"/>
    </row>
    <row r="788" spans="1:19" s="47" customFormat="1" ht="47.25" customHeight="1" x14ac:dyDescent="0.25">
      <c r="A788" s="128"/>
      <c r="B788" s="7" t="s">
        <v>511</v>
      </c>
      <c r="C788" s="94">
        <v>929</v>
      </c>
      <c r="D788" s="4" t="s">
        <v>23</v>
      </c>
      <c r="E788" s="4" t="s">
        <v>7</v>
      </c>
      <c r="F788" s="4" t="s">
        <v>68</v>
      </c>
      <c r="G788" s="4" t="s">
        <v>87</v>
      </c>
      <c r="H788" s="4" t="s">
        <v>2</v>
      </c>
      <c r="I788" s="4"/>
      <c r="J788" s="4"/>
      <c r="K788" s="8">
        <f>SUM(K789)</f>
        <v>100</v>
      </c>
      <c r="L788" s="9"/>
      <c r="M788" s="9"/>
      <c r="N788" s="9"/>
      <c r="O788" s="9"/>
      <c r="P788" s="9"/>
      <c r="Q788" s="9"/>
      <c r="R788" s="9"/>
      <c r="S788" s="9"/>
    </row>
    <row r="789" spans="1:19" s="47" customFormat="1" ht="47.25" customHeight="1" x14ac:dyDescent="0.25">
      <c r="A789" s="128"/>
      <c r="B789" s="7" t="s">
        <v>512</v>
      </c>
      <c r="C789" s="94">
        <v>929</v>
      </c>
      <c r="D789" s="4" t="s">
        <v>23</v>
      </c>
      <c r="E789" s="4" t="s">
        <v>7</v>
      </c>
      <c r="F789" s="4" t="s">
        <v>68</v>
      </c>
      <c r="G789" s="4" t="s">
        <v>87</v>
      </c>
      <c r="H789" s="4" t="s">
        <v>2</v>
      </c>
      <c r="I789" s="4" t="s">
        <v>277</v>
      </c>
      <c r="J789" s="4"/>
      <c r="K789" s="8">
        <f>SUM(K790)</f>
        <v>100</v>
      </c>
      <c r="L789" s="9"/>
      <c r="M789" s="9"/>
      <c r="N789" s="9"/>
      <c r="O789" s="9"/>
      <c r="P789" s="9"/>
      <c r="Q789" s="9"/>
      <c r="R789" s="9"/>
      <c r="S789" s="9"/>
    </row>
    <row r="790" spans="1:19" s="47" customFormat="1" ht="31.5" customHeight="1" x14ac:dyDescent="0.25">
      <c r="A790" s="128"/>
      <c r="B790" s="7" t="s">
        <v>120</v>
      </c>
      <c r="C790" s="94">
        <v>929</v>
      </c>
      <c r="D790" s="4" t="s">
        <v>23</v>
      </c>
      <c r="E790" s="4" t="s">
        <v>7</v>
      </c>
      <c r="F790" s="4" t="s">
        <v>68</v>
      </c>
      <c r="G790" s="4" t="s">
        <v>87</v>
      </c>
      <c r="H790" s="4" t="s">
        <v>2</v>
      </c>
      <c r="I790" s="4" t="s">
        <v>277</v>
      </c>
      <c r="J790" s="4" t="s">
        <v>47</v>
      </c>
      <c r="K790" s="8">
        <v>100</v>
      </c>
      <c r="L790" s="9"/>
      <c r="M790" s="9"/>
      <c r="N790" s="9"/>
      <c r="O790" s="9"/>
      <c r="P790" s="9"/>
      <c r="Q790" s="9"/>
      <c r="R790" s="9"/>
      <c r="S790" s="9"/>
    </row>
    <row r="791" spans="1:19" s="47" customFormat="1" ht="31.5" customHeight="1" x14ac:dyDescent="0.25">
      <c r="A791" s="129" t="s">
        <v>68</v>
      </c>
      <c r="B791" s="58" t="s">
        <v>391</v>
      </c>
      <c r="C791" s="94">
        <v>934</v>
      </c>
      <c r="D791" s="4"/>
      <c r="E791" s="4"/>
      <c r="F791" s="4"/>
      <c r="G791" s="4"/>
      <c r="H791" s="4"/>
      <c r="I791" s="4"/>
      <c r="J791" s="4"/>
      <c r="K791" s="8">
        <f>K792+K801</f>
        <v>45118.2</v>
      </c>
      <c r="L791" s="9"/>
      <c r="M791" s="9"/>
      <c r="N791" s="9"/>
      <c r="O791" s="9"/>
      <c r="P791" s="9"/>
      <c r="Q791" s="9"/>
      <c r="R791" s="9"/>
      <c r="S791" s="9"/>
    </row>
    <row r="792" spans="1:19" s="47" customFormat="1" ht="18" customHeight="1" x14ac:dyDescent="0.25">
      <c r="A792" s="129"/>
      <c r="B792" s="7" t="s">
        <v>14</v>
      </c>
      <c r="C792" s="94">
        <v>934</v>
      </c>
      <c r="D792" s="4" t="s">
        <v>5</v>
      </c>
      <c r="E792" s="4"/>
      <c r="F792" s="4"/>
      <c r="G792" s="4"/>
      <c r="H792" s="4"/>
      <c r="I792" s="4"/>
      <c r="J792" s="4"/>
      <c r="K792" s="8">
        <f>SUM(K793)</f>
        <v>794.80000000000007</v>
      </c>
      <c r="L792" s="9"/>
      <c r="M792" s="9"/>
      <c r="N792" s="9"/>
      <c r="O792" s="9"/>
      <c r="P792" s="9"/>
      <c r="Q792" s="9"/>
      <c r="R792" s="9"/>
      <c r="S792" s="9"/>
    </row>
    <row r="793" spans="1:19" s="47" customFormat="1" ht="31.5" customHeight="1" x14ac:dyDescent="0.25">
      <c r="A793" s="129"/>
      <c r="B793" s="7" t="s">
        <v>126</v>
      </c>
      <c r="C793" s="94">
        <v>934</v>
      </c>
      <c r="D793" s="4" t="s">
        <v>5</v>
      </c>
      <c r="E793" s="4" t="s">
        <v>10</v>
      </c>
      <c r="F793" s="4"/>
      <c r="G793" s="4"/>
      <c r="H793" s="4"/>
      <c r="I793" s="4"/>
      <c r="J793" s="4"/>
      <c r="K793" s="8">
        <f t="shared" ref="K793" si="35">SUM(K794)</f>
        <v>794.80000000000007</v>
      </c>
      <c r="L793" s="9"/>
      <c r="M793" s="9"/>
      <c r="N793" s="9"/>
      <c r="O793" s="9"/>
      <c r="P793" s="9"/>
      <c r="Q793" s="9"/>
      <c r="R793" s="9"/>
      <c r="S793" s="9"/>
    </row>
    <row r="794" spans="1:19" s="47" customFormat="1" ht="18" customHeight="1" x14ac:dyDescent="0.25">
      <c r="A794" s="129"/>
      <c r="B794" s="34" t="s">
        <v>335</v>
      </c>
      <c r="C794" s="94">
        <v>934</v>
      </c>
      <c r="D794" s="4" t="s">
        <v>5</v>
      </c>
      <c r="E794" s="4" t="s">
        <v>10</v>
      </c>
      <c r="F794" s="4" t="s">
        <v>80</v>
      </c>
      <c r="G794" s="4"/>
      <c r="H794" s="4"/>
      <c r="I794" s="4"/>
      <c r="J794" s="95"/>
      <c r="K794" s="8">
        <f>SUM(K795)</f>
        <v>794.80000000000007</v>
      </c>
      <c r="L794" s="9"/>
      <c r="M794" s="9"/>
      <c r="N794" s="9"/>
      <c r="O794" s="9"/>
      <c r="P794" s="9"/>
      <c r="Q794" s="9"/>
      <c r="R794" s="9"/>
      <c r="S794" s="9"/>
    </row>
    <row r="795" spans="1:19" s="47" customFormat="1" ht="47.25" customHeight="1" x14ac:dyDescent="0.25">
      <c r="A795" s="129"/>
      <c r="B795" s="34" t="s">
        <v>344</v>
      </c>
      <c r="C795" s="94">
        <v>934</v>
      </c>
      <c r="D795" s="4" t="s">
        <v>5</v>
      </c>
      <c r="E795" s="4" t="s">
        <v>10</v>
      </c>
      <c r="F795" s="4" t="s">
        <v>80</v>
      </c>
      <c r="G795" s="4" t="s">
        <v>114</v>
      </c>
      <c r="H795" s="4"/>
      <c r="I795" s="4"/>
      <c r="J795" s="95"/>
      <c r="K795" s="8">
        <f t="shared" ref="K795:K797" si="36">SUM(K796)</f>
        <v>794.80000000000007</v>
      </c>
      <c r="L795" s="9"/>
      <c r="M795" s="9"/>
      <c r="N795" s="9"/>
      <c r="O795" s="9"/>
      <c r="P795" s="9"/>
      <c r="Q795" s="9"/>
      <c r="R795" s="9"/>
      <c r="S795" s="9"/>
    </row>
    <row r="796" spans="1:19" s="47" customFormat="1" ht="42" customHeight="1" x14ac:dyDescent="0.25">
      <c r="A796" s="129"/>
      <c r="B796" s="34" t="s">
        <v>127</v>
      </c>
      <c r="C796" s="94">
        <v>934</v>
      </c>
      <c r="D796" s="4" t="s">
        <v>5</v>
      </c>
      <c r="E796" s="4" t="s">
        <v>10</v>
      </c>
      <c r="F796" s="4" t="s">
        <v>80</v>
      </c>
      <c r="G796" s="4" t="s">
        <v>114</v>
      </c>
      <c r="H796" s="4" t="s">
        <v>2</v>
      </c>
      <c r="I796" s="4"/>
      <c r="J796" s="95"/>
      <c r="K796" s="8">
        <f>K797+K799</f>
        <v>794.80000000000007</v>
      </c>
      <c r="L796" s="9"/>
      <c r="M796" s="9"/>
      <c r="N796" s="9"/>
      <c r="O796" s="9"/>
      <c r="P796" s="9"/>
      <c r="Q796" s="9"/>
      <c r="R796" s="9"/>
      <c r="S796" s="9"/>
    </row>
    <row r="797" spans="1:19" s="47" customFormat="1" ht="36.75" customHeight="1" x14ac:dyDescent="0.25">
      <c r="A797" s="129"/>
      <c r="B797" s="34" t="s">
        <v>128</v>
      </c>
      <c r="C797" s="94">
        <v>934</v>
      </c>
      <c r="D797" s="4" t="s">
        <v>5</v>
      </c>
      <c r="E797" s="4" t="s">
        <v>10</v>
      </c>
      <c r="F797" s="4" t="s">
        <v>80</v>
      </c>
      <c r="G797" s="4" t="s">
        <v>114</v>
      </c>
      <c r="H797" s="4" t="s">
        <v>2</v>
      </c>
      <c r="I797" s="4" t="s">
        <v>131</v>
      </c>
      <c r="J797" s="95"/>
      <c r="K797" s="8">
        <f t="shared" si="36"/>
        <v>522.70000000000005</v>
      </c>
      <c r="L797" s="9"/>
      <c r="M797" s="9"/>
      <c r="N797" s="9"/>
      <c r="O797" s="9"/>
      <c r="P797" s="9"/>
      <c r="Q797" s="9"/>
      <c r="R797" s="9"/>
      <c r="S797" s="9"/>
    </row>
    <row r="798" spans="1:19" s="47" customFormat="1" ht="41.25" customHeight="1" x14ac:dyDescent="0.25">
      <c r="A798" s="129"/>
      <c r="B798" s="7" t="s">
        <v>120</v>
      </c>
      <c r="C798" s="94">
        <v>934</v>
      </c>
      <c r="D798" s="4" t="s">
        <v>5</v>
      </c>
      <c r="E798" s="4" t="s">
        <v>10</v>
      </c>
      <c r="F798" s="4" t="s">
        <v>80</v>
      </c>
      <c r="G798" s="4" t="s">
        <v>114</v>
      </c>
      <c r="H798" s="4" t="s">
        <v>2</v>
      </c>
      <c r="I798" s="4" t="s">
        <v>131</v>
      </c>
      <c r="J798" s="95" t="s">
        <v>47</v>
      </c>
      <c r="K798" s="8">
        <f>69.2+68.4+102.1+210.5+72.5</f>
        <v>522.70000000000005</v>
      </c>
      <c r="L798" s="9"/>
      <c r="M798" s="9"/>
      <c r="N798" s="9"/>
      <c r="O798" s="9"/>
      <c r="P798" s="9"/>
      <c r="Q798" s="9"/>
      <c r="R798" s="9"/>
      <c r="S798" s="9"/>
    </row>
    <row r="799" spans="1:19" s="47" customFormat="1" ht="39" customHeight="1" x14ac:dyDescent="0.25">
      <c r="A799" s="129"/>
      <c r="B799" s="7" t="s">
        <v>129</v>
      </c>
      <c r="C799" s="94">
        <v>934</v>
      </c>
      <c r="D799" s="4" t="s">
        <v>5</v>
      </c>
      <c r="E799" s="4" t="s">
        <v>10</v>
      </c>
      <c r="F799" s="4" t="s">
        <v>80</v>
      </c>
      <c r="G799" s="4" t="s">
        <v>114</v>
      </c>
      <c r="H799" s="4" t="s">
        <v>2</v>
      </c>
      <c r="I799" s="4" t="s">
        <v>132</v>
      </c>
      <c r="J799" s="95"/>
      <c r="K799" s="8">
        <f>K800</f>
        <v>272.10000000000002</v>
      </c>
      <c r="L799" s="9"/>
      <c r="M799" s="9"/>
      <c r="N799" s="9"/>
      <c r="O799" s="9"/>
      <c r="P799" s="9"/>
      <c r="Q799" s="9"/>
      <c r="R799" s="9"/>
      <c r="S799" s="9"/>
    </row>
    <row r="800" spans="1:19" s="47" customFormat="1" ht="34.5" customHeight="1" x14ac:dyDescent="0.25">
      <c r="A800" s="129"/>
      <c r="B800" s="7" t="s">
        <v>120</v>
      </c>
      <c r="C800" s="94">
        <v>934</v>
      </c>
      <c r="D800" s="4" t="s">
        <v>5</v>
      </c>
      <c r="E800" s="4" t="s">
        <v>10</v>
      </c>
      <c r="F800" s="4" t="s">
        <v>80</v>
      </c>
      <c r="G800" s="4" t="s">
        <v>114</v>
      </c>
      <c r="H800" s="4" t="s">
        <v>2</v>
      </c>
      <c r="I800" s="4" t="s">
        <v>132</v>
      </c>
      <c r="J800" s="95" t="s">
        <v>47</v>
      </c>
      <c r="K800" s="8">
        <v>272.10000000000002</v>
      </c>
      <c r="L800" s="9"/>
      <c r="M800" s="9"/>
      <c r="N800" s="9"/>
      <c r="O800" s="9"/>
      <c r="P800" s="9"/>
      <c r="Q800" s="9"/>
      <c r="R800" s="9"/>
      <c r="S800" s="9"/>
    </row>
    <row r="801" spans="1:19" s="47" customFormat="1" ht="18" customHeight="1" x14ac:dyDescent="0.25">
      <c r="A801" s="129"/>
      <c r="B801" s="58" t="s">
        <v>18</v>
      </c>
      <c r="C801" s="94">
        <v>934</v>
      </c>
      <c r="D801" s="4" t="s">
        <v>8</v>
      </c>
      <c r="E801" s="4"/>
      <c r="F801" s="4"/>
      <c r="G801" s="4"/>
      <c r="H801" s="4"/>
      <c r="I801" s="4"/>
      <c r="J801" s="4"/>
      <c r="K801" s="8">
        <f>K802+K808+K828</f>
        <v>44323.399999999994</v>
      </c>
      <c r="L801" s="9"/>
      <c r="M801" s="9"/>
      <c r="N801" s="9"/>
      <c r="O801" s="9"/>
      <c r="P801" s="9"/>
      <c r="Q801" s="9"/>
      <c r="R801" s="9"/>
      <c r="S801" s="9"/>
    </row>
    <row r="802" spans="1:19" s="47" customFormat="1" ht="18.75" customHeight="1" x14ac:dyDescent="0.25">
      <c r="A802" s="129"/>
      <c r="B802" s="7" t="s">
        <v>231</v>
      </c>
      <c r="C802" s="94">
        <v>934</v>
      </c>
      <c r="D802" s="4" t="s">
        <v>8</v>
      </c>
      <c r="E802" s="4" t="s">
        <v>7</v>
      </c>
      <c r="F802" s="4"/>
      <c r="G802" s="4"/>
      <c r="H802" s="4"/>
      <c r="I802" s="4"/>
      <c r="J802" s="95"/>
      <c r="K802" s="8">
        <f t="shared" ref="K802:K805" si="37">SUM(K803)</f>
        <v>8</v>
      </c>
      <c r="L802" s="9"/>
      <c r="M802" s="9"/>
      <c r="N802" s="9"/>
      <c r="O802" s="9"/>
      <c r="P802" s="9"/>
      <c r="Q802" s="9"/>
      <c r="R802" s="9"/>
      <c r="S802" s="9"/>
    </row>
    <row r="803" spans="1:19" s="47" customFormat="1" ht="18" customHeight="1" x14ac:dyDescent="0.25">
      <c r="A803" s="129"/>
      <c r="B803" s="7" t="s">
        <v>392</v>
      </c>
      <c r="C803" s="94">
        <v>934</v>
      </c>
      <c r="D803" s="4" t="s">
        <v>8</v>
      </c>
      <c r="E803" s="4" t="s">
        <v>7</v>
      </c>
      <c r="F803" s="4" t="s">
        <v>17</v>
      </c>
      <c r="G803" s="4"/>
      <c r="H803" s="4"/>
      <c r="I803" s="4"/>
      <c r="J803" s="95"/>
      <c r="K803" s="8">
        <f t="shared" si="37"/>
        <v>8</v>
      </c>
      <c r="L803" s="9"/>
      <c r="M803" s="9"/>
      <c r="N803" s="9"/>
      <c r="O803" s="9"/>
      <c r="P803" s="9"/>
      <c r="Q803" s="9"/>
      <c r="R803" s="9"/>
      <c r="S803" s="9"/>
    </row>
    <row r="804" spans="1:19" s="47" customFormat="1" ht="18" customHeight="1" x14ac:dyDescent="0.25">
      <c r="A804" s="129"/>
      <c r="B804" s="7" t="s">
        <v>393</v>
      </c>
      <c r="C804" s="94">
        <v>934</v>
      </c>
      <c r="D804" s="4" t="s">
        <v>8</v>
      </c>
      <c r="E804" s="4" t="s">
        <v>7</v>
      </c>
      <c r="F804" s="4" t="s">
        <v>17</v>
      </c>
      <c r="G804" s="4" t="s">
        <v>87</v>
      </c>
      <c r="H804" s="4"/>
      <c r="I804" s="4"/>
      <c r="J804" s="95"/>
      <c r="K804" s="8">
        <f>SUM(K805)</f>
        <v>8</v>
      </c>
      <c r="L804" s="9"/>
      <c r="M804" s="9"/>
      <c r="N804" s="9"/>
      <c r="O804" s="9"/>
      <c r="P804" s="9"/>
      <c r="Q804" s="9"/>
      <c r="R804" s="9"/>
      <c r="S804" s="9"/>
    </row>
    <row r="805" spans="1:19" s="47" customFormat="1" ht="47.25" customHeight="1" x14ac:dyDescent="0.25">
      <c r="A805" s="129"/>
      <c r="B805" s="7" t="s">
        <v>394</v>
      </c>
      <c r="C805" s="94">
        <v>934</v>
      </c>
      <c r="D805" s="4" t="s">
        <v>8</v>
      </c>
      <c r="E805" s="4" t="s">
        <v>7</v>
      </c>
      <c r="F805" s="4" t="s">
        <v>17</v>
      </c>
      <c r="G805" s="4" t="s">
        <v>87</v>
      </c>
      <c r="H805" s="4" t="s">
        <v>2</v>
      </c>
      <c r="I805" s="4"/>
      <c r="J805" s="95"/>
      <c r="K805" s="8">
        <f t="shared" si="37"/>
        <v>8</v>
      </c>
      <c r="L805" s="9"/>
      <c r="M805" s="9"/>
      <c r="N805" s="9"/>
      <c r="O805" s="9"/>
      <c r="P805" s="9"/>
      <c r="Q805" s="9"/>
      <c r="R805" s="9"/>
      <c r="S805" s="9"/>
    </row>
    <row r="806" spans="1:19" s="47" customFormat="1" ht="18" customHeight="1" x14ac:dyDescent="0.25">
      <c r="A806" s="129"/>
      <c r="B806" s="7" t="s">
        <v>233</v>
      </c>
      <c r="C806" s="94">
        <v>934</v>
      </c>
      <c r="D806" s="4" t="s">
        <v>8</v>
      </c>
      <c r="E806" s="4" t="s">
        <v>7</v>
      </c>
      <c r="F806" s="4" t="s">
        <v>17</v>
      </c>
      <c r="G806" s="4" t="s">
        <v>87</v>
      </c>
      <c r="H806" s="4" t="s">
        <v>2</v>
      </c>
      <c r="I806" s="4" t="s">
        <v>232</v>
      </c>
      <c r="J806" s="95"/>
      <c r="K806" s="8">
        <f>SUM(K807)</f>
        <v>8</v>
      </c>
      <c r="L806" s="9"/>
      <c r="M806" s="9"/>
      <c r="N806" s="9"/>
      <c r="O806" s="9"/>
      <c r="P806" s="9"/>
      <c r="Q806" s="9"/>
      <c r="R806" s="9"/>
      <c r="S806" s="9"/>
    </row>
    <row r="807" spans="1:19" s="47" customFormat="1" ht="31.5" customHeight="1" x14ac:dyDescent="0.25">
      <c r="A807" s="129"/>
      <c r="B807" s="7" t="s">
        <v>120</v>
      </c>
      <c r="C807" s="94">
        <v>934</v>
      </c>
      <c r="D807" s="4" t="s">
        <v>8</v>
      </c>
      <c r="E807" s="4" t="s">
        <v>7</v>
      </c>
      <c r="F807" s="4" t="s">
        <v>17</v>
      </c>
      <c r="G807" s="4" t="s">
        <v>87</v>
      </c>
      <c r="H807" s="4" t="s">
        <v>2</v>
      </c>
      <c r="I807" s="4" t="s">
        <v>232</v>
      </c>
      <c r="J807" s="95" t="s">
        <v>47</v>
      </c>
      <c r="K807" s="8">
        <v>8</v>
      </c>
      <c r="L807" s="9"/>
      <c r="M807" s="9"/>
      <c r="N807" s="9"/>
      <c r="O807" s="9"/>
      <c r="P807" s="9"/>
      <c r="Q807" s="9"/>
      <c r="R807" s="9"/>
      <c r="S807" s="9"/>
    </row>
    <row r="808" spans="1:19" s="47" customFormat="1" ht="18" customHeight="1" x14ac:dyDescent="0.25">
      <c r="A808" s="129"/>
      <c r="B808" s="58" t="s">
        <v>19</v>
      </c>
      <c r="C808" s="94">
        <v>934</v>
      </c>
      <c r="D808" s="4" t="s">
        <v>8</v>
      </c>
      <c r="E808" s="4" t="s">
        <v>8</v>
      </c>
      <c r="F808" s="4"/>
      <c r="G808" s="4"/>
      <c r="H808" s="4"/>
      <c r="I808" s="4"/>
      <c r="J808" s="4"/>
      <c r="K808" s="8">
        <f>SUM(K809+K819)</f>
        <v>38160.499999999993</v>
      </c>
      <c r="L808" s="9"/>
      <c r="M808" s="9"/>
      <c r="N808" s="9"/>
      <c r="O808" s="9"/>
      <c r="P808" s="9"/>
      <c r="Q808" s="9"/>
      <c r="R808" s="9"/>
      <c r="S808" s="9"/>
    </row>
    <row r="809" spans="1:19" s="47" customFormat="1" ht="18" customHeight="1" x14ac:dyDescent="0.25">
      <c r="A809" s="129"/>
      <c r="B809" s="34" t="s">
        <v>392</v>
      </c>
      <c r="C809" s="94">
        <v>934</v>
      </c>
      <c r="D809" s="4" t="s">
        <v>8</v>
      </c>
      <c r="E809" s="4" t="s">
        <v>8</v>
      </c>
      <c r="F809" s="4" t="s">
        <v>17</v>
      </c>
      <c r="G809" s="4"/>
      <c r="H809" s="4"/>
      <c r="I809" s="4"/>
      <c r="J809" s="4"/>
      <c r="K809" s="8">
        <f>SUM(K810)</f>
        <v>35825.69999999999</v>
      </c>
      <c r="L809" s="9"/>
      <c r="M809" s="9"/>
      <c r="N809" s="9"/>
      <c r="O809" s="9"/>
      <c r="P809" s="9"/>
      <c r="Q809" s="9"/>
      <c r="R809" s="9"/>
      <c r="S809" s="9"/>
    </row>
    <row r="810" spans="1:19" s="47" customFormat="1" ht="18" customHeight="1" x14ac:dyDescent="0.25">
      <c r="A810" s="129"/>
      <c r="B810" s="34" t="s">
        <v>393</v>
      </c>
      <c r="C810" s="94">
        <v>934</v>
      </c>
      <c r="D810" s="4" t="s">
        <v>8</v>
      </c>
      <c r="E810" s="4" t="s">
        <v>8</v>
      </c>
      <c r="F810" s="4" t="s">
        <v>17</v>
      </c>
      <c r="G810" s="4" t="s">
        <v>87</v>
      </c>
      <c r="H810" s="4"/>
      <c r="I810" s="4"/>
      <c r="J810" s="4"/>
      <c r="K810" s="8">
        <f>SUM(K811+K816)</f>
        <v>35825.69999999999</v>
      </c>
      <c r="L810" s="9"/>
      <c r="M810" s="9"/>
      <c r="N810" s="9"/>
      <c r="O810" s="9"/>
      <c r="P810" s="9"/>
      <c r="Q810" s="9"/>
      <c r="R810" s="9"/>
      <c r="S810" s="9"/>
    </row>
    <row r="811" spans="1:19" s="47" customFormat="1" ht="35.25" customHeight="1" x14ac:dyDescent="0.25">
      <c r="A811" s="129"/>
      <c r="B811" s="34" t="s">
        <v>513</v>
      </c>
      <c r="C811" s="94">
        <v>934</v>
      </c>
      <c r="D811" s="4" t="s">
        <v>8</v>
      </c>
      <c r="E811" s="4" t="s">
        <v>8</v>
      </c>
      <c r="F811" s="4" t="s">
        <v>17</v>
      </c>
      <c r="G811" s="4" t="s">
        <v>87</v>
      </c>
      <c r="H811" s="4" t="s">
        <v>4</v>
      </c>
      <c r="I811" s="4"/>
      <c r="J811" s="4"/>
      <c r="K811" s="8">
        <f>SUM(K812)</f>
        <v>35233.099999999991</v>
      </c>
      <c r="L811" s="9"/>
      <c r="M811" s="9"/>
      <c r="N811" s="9"/>
      <c r="O811" s="9"/>
      <c r="P811" s="9"/>
      <c r="Q811" s="9"/>
      <c r="R811" s="9"/>
      <c r="S811" s="9"/>
    </row>
    <row r="812" spans="1:19" s="47" customFormat="1" ht="47.25" customHeight="1" x14ac:dyDescent="0.25">
      <c r="A812" s="129"/>
      <c r="B812" s="7" t="s">
        <v>64</v>
      </c>
      <c r="C812" s="94">
        <v>934</v>
      </c>
      <c r="D812" s="4" t="s">
        <v>8</v>
      </c>
      <c r="E812" s="4" t="s">
        <v>8</v>
      </c>
      <c r="F812" s="4" t="s">
        <v>17</v>
      </c>
      <c r="G812" s="4" t="s">
        <v>87</v>
      </c>
      <c r="H812" s="4" t="s">
        <v>4</v>
      </c>
      <c r="I812" s="4" t="s">
        <v>82</v>
      </c>
      <c r="J812" s="4"/>
      <c r="K812" s="8">
        <f>SUM(K813:K815)</f>
        <v>35233.099999999991</v>
      </c>
      <c r="L812" s="9"/>
      <c r="M812" s="9"/>
      <c r="N812" s="9"/>
      <c r="O812" s="9"/>
      <c r="P812" s="9"/>
      <c r="Q812" s="9"/>
      <c r="R812" s="9"/>
      <c r="S812" s="9"/>
    </row>
    <row r="813" spans="1:19" s="47" customFormat="1" ht="48.75" customHeight="1" x14ac:dyDescent="0.25">
      <c r="A813" s="129"/>
      <c r="B813" s="7" t="s">
        <v>119</v>
      </c>
      <c r="C813" s="94">
        <v>934</v>
      </c>
      <c r="D813" s="4" t="s">
        <v>8</v>
      </c>
      <c r="E813" s="4" t="s">
        <v>8</v>
      </c>
      <c r="F813" s="4" t="s">
        <v>17</v>
      </c>
      <c r="G813" s="4" t="s">
        <v>87</v>
      </c>
      <c r="H813" s="4" t="s">
        <v>4</v>
      </c>
      <c r="I813" s="4" t="s">
        <v>82</v>
      </c>
      <c r="J813" s="4" t="s">
        <v>46</v>
      </c>
      <c r="K813" s="8">
        <v>34767.199999999997</v>
      </c>
      <c r="L813" s="9"/>
      <c r="M813" s="9"/>
      <c r="N813" s="9"/>
      <c r="O813" s="9"/>
      <c r="P813" s="9"/>
      <c r="Q813" s="9"/>
      <c r="R813" s="9"/>
      <c r="S813" s="9"/>
    </row>
    <row r="814" spans="1:19" s="47" customFormat="1" ht="31.5" customHeight="1" x14ac:dyDescent="0.25">
      <c r="A814" s="129"/>
      <c r="B814" s="7" t="s">
        <v>120</v>
      </c>
      <c r="C814" s="94">
        <v>934</v>
      </c>
      <c r="D814" s="4" t="s">
        <v>8</v>
      </c>
      <c r="E814" s="4" t="s">
        <v>8</v>
      </c>
      <c r="F814" s="4" t="s">
        <v>17</v>
      </c>
      <c r="G814" s="4" t="s">
        <v>87</v>
      </c>
      <c r="H814" s="4" t="s">
        <v>4</v>
      </c>
      <c r="I814" s="4" t="s">
        <v>82</v>
      </c>
      <c r="J814" s="4" t="s">
        <v>47</v>
      </c>
      <c r="K814" s="8">
        <v>409.2</v>
      </c>
      <c r="L814" s="9"/>
      <c r="M814" s="9"/>
      <c r="N814" s="9"/>
      <c r="O814" s="9"/>
      <c r="P814" s="9"/>
      <c r="Q814" s="9"/>
      <c r="R814" s="9"/>
      <c r="S814" s="9"/>
    </row>
    <row r="815" spans="1:19" s="47" customFormat="1" ht="18" customHeight="1" x14ac:dyDescent="0.25">
      <c r="A815" s="129"/>
      <c r="B815" s="7" t="s">
        <v>48</v>
      </c>
      <c r="C815" s="94">
        <v>934</v>
      </c>
      <c r="D815" s="4" t="s">
        <v>8</v>
      </c>
      <c r="E815" s="4" t="s">
        <v>8</v>
      </c>
      <c r="F815" s="4" t="s">
        <v>17</v>
      </c>
      <c r="G815" s="4" t="s">
        <v>87</v>
      </c>
      <c r="H815" s="4" t="s">
        <v>4</v>
      </c>
      <c r="I815" s="4" t="s">
        <v>82</v>
      </c>
      <c r="J815" s="4" t="s">
        <v>49</v>
      </c>
      <c r="K815" s="8">
        <v>56.7</v>
      </c>
      <c r="L815" s="9"/>
      <c r="M815" s="9"/>
      <c r="N815" s="9"/>
      <c r="O815" s="9"/>
      <c r="P815" s="9"/>
      <c r="Q815" s="9"/>
      <c r="R815" s="9"/>
      <c r="S815" s="9"/>
    </row>
    <row r="816" spans="1:19" s="47" customFormat="1" ht="47.25" customHeight="1" x14ac:dyDescent="0.25">
      <c r="A816" s="129"/>
      <c r="B816" s="7" t="s">
        <v>395</v>
      </c>
      <c r="C816" s="94">
        <v>934</v>
      </c>
      <c r="D816" s="4" t="s">
        <v>8</v>
      </c>
      <c r="E816" s="4" t="s">
        <v>8</v>
      </c>
      <c r="F816" s="4" t="s">
        <v>17</v>
      </c>
      <c r="G816" s="4" t="s">
        <v>87</v>
      </c>
      <c r="H816" s="4" t="s">
        <v>5</v>
      </c>
      <c r="I816" s="4"/>
      <c r="J816" s="95"/>
      <c r="K816" s="8">
        <f>K817</f>
        <v>592.6</v>
      </c>
      <c r="L816" s="9"/>
      <c r="M816" s="9"/>
      <c r="N816" s="9"/>
      <c r="O816" s="9"/>
      <c r="P816" s="9"/>
      <c r="Q816" s="9"/>
      <c r="R816" s="9"/>
      <c r="S816" s="9"/>
    </row>
    <row r="817" spans="1:19" s="47" customFormat="1" ht="18" customHeight="1" x14ac:dyDescent="0.25">
      <c r="A817" s="129"/>
      <c r="B817" s="7" t="s">
        <v>396</v>
      </c>
      <c r="C817" s="94">
        <v>934</v>
      </c>
      <c r="D817" s="4" t="s">
        <v>8</v>
      </c>
      <c r="E817" s="4" t="s">
        <v>8</v>
      </c>
      <c r="F817" s="4" t="s">
        <v>17</v>
      </c>
      <c r="G817" s="4" t="s">
        <v>87</v>
      </c>
      <c r="H817" s="4" t="s">
        <v>5</v>
      </c>
      <c r="I817" s="4" t="s">
        <v>208</v>
      </c>
      <c r="J817" s="95"/>
      <c r="K817" s="8">
        <f>K818</f>
        <v>592.6</v>
      </c>
      <c r="L817" s="9"/>
      <c r="M817" s="9"/>
      <c r="N817" s="9"/>
      <c r="O817" s="9"/>
      <c r="P817" s="9"/>
      <c r="Q817" s="9"/>
      <c r="R817" s="9"/>
      <c r="S817" s="9"/>
    </row>
    <row r="818" spans="1:19" s="47" customFormat="1" ht="31.5" customHeight="1" x14ac:dyDescent="0.25">
      <c r="A818" s="129"/>
      <c r="B818" s="7" t="s">
        <v>120</v>
      </c>
      <c r="C818" s="94">
        <v>934</v>
      </c>
      <c r="D818" s="4" t="s">
        <v>8</v>
      </c>
      <c r="E818" s="4" t="s">
        <v>8</v>
      </c>
      <c r="F818" s="4" t="s">
        <v>17</v>
      </c>
      <c r="G818" s="4" t="s">
        <v>87</v>
      </c>
      <c r="H818" s="4" t="s">
        <v>5</v>
      </c>
      <c r="I818" s="4" t="s">
        <v>208</v>
      </c>
      <c r="J818" s="95" t="s">
        <v>47</v>
      </c>
      <c r="K818" s="8">
        <v>592.6</v>
      </c>
      <c r="L818" s="9"/>
      <c r="M818" s="9"/>
      <c r="N818" s="9"/>
      <c r="O818" s="9"/>
      <c r="P818" s="9"/>
      <c r="Q818" s="9"/>
      <c r="R818" s="9"/>
      <c r="S818" s="9"/>
    </row>
    <row r="819" spans="1:19" s="47" customFormat="1" ht="31.5" customHeight="1" x14ac:dyDescent="0.25">
      <c r="A819" s="129"/>
      <c r="B819" s="7" t="s">
        <v>278</v>
      </c>
      <c r="C819" s="94">
        <v>934</v>
      </c>
      <c r="D819" s="4" t="s">
        <v>8</v>
      </c>
      <c r="E819" s="4" t="s">
        <v>8</v>
      </c>
      <c r="F819" s="4" t="s">
        <v>68</v>
      </c>
      <c r="G819" s="94"/>
      <c r="H819" s="95"/>
      <c r="I819" s="95"/>
      <c r="J819" s="95"/>
      <c r="K819" s="8">
        <f>K824+K820</f>
        <v>2334.8000000000002</v>
      </c>
      <c r="L819" s="9"/>
      <c r="M819" s="9"/>
      <c r="N819" s="9"/>
      <c r="O819" s="9"/>
      <c r="P819" s="9"/>
      <c r="Q819" s="9"/>
      <c r="R819" s="9"/>
      <c r="S819" s="9"/>
    </row>
    <row r="820" spans="1:19" s="47" customFormat="1" ht="47.25" customHeight="1" x14ac:dyDescent="0.25">
      <c r="A820" s="129"/>
      <c r="B820" s="7" t="s">
        <v>327</v>
      </c>
      <c r="C820" s="94">
        <v>934</v>
      </c>
      <c r="D820" s="4" t="s">
        <v>8</v>
      </c>
      <c r="E820" s="4" t="s">
        <v>8</v>
      </c>
      <c r="F820" s="4" t="s">
        <v>68</v>
      </c>
      <c r="G820" s="4" t="s">
        <v>87</v>
      </c>
      <c r="H820" s="4"/>
      <c r="I820" s="4"/>
      <c r="J820" s="4"/>
      <c r="K820" s="8">
        <f>K821</f>
        <v>900</v>
      </c>
      <c r="L820" s="9"/>
      <c r="M820" s="9"/>
      <c r="N820" s="9"/>
      <c r="O820" s="9"/>
      <c r="P820" s="9"/>
      <c r="Q820" s="9"/>
      <c r="R820" s="9"/>
      <c r="S820" s="9"/>
    </row>
    <row r="821" spans="1:19" s="47" customFormat="1" ht="47.25" customHeight="1" x14ac:dyDescent="0.25">
      <c r="A821" s="129"/>
      <c r="B821" s="7" t="s">
        <v>328</v>
      </c>
      <c r="C821" s="94">
        <v>934</v>
      </c>
      <c r="D821" s="4" t="s">
        <v>8</v>
      </c>
      <c r="E821" s="4" t="s">
        <v>8</v>
      </c>
      <c r="F821" s="4" t="s">
        <v>68</v>
      </c>
      <c r="G821" s="4" t="s">
        <v>87</v>
      </c>
      <c r="H821" s="4" t="s">
        <v>2</v>
      </c>
      <c r="I821" s="4"/>
      <c r="J821" s="4"/>
      <c r="K821" s="8">
        <f>K822</f>
        <v>900</v>
      </c>
      <c r="L821" s="9"/>
      <c r="M821" s="9"/>
      <c r="N821" s="9"/>
      <c r="O821" s="9"/>
      <c r="P821" s="9"/>
      <c r="Q821" s="9"/>
      <c r="R821" s="9"/>
      <c r="S821" s="9"/>
    </row>
    <row r="822" spans="1:19" s="47" customFormat="1" ht="78.75" customHeight="1" x14ac:dyDescent="0.25">
      <c r="A822" s="129"/>
      <c r="B822" s="7" t="s">
        <v>329</v>
      </c>
      <c r="C822" s="94">
        <v>934</v>
      </c>
      <c r="D822" s="4" t="s">
        <v>8</v>
      </c>
      <c r="E822" s="4" t="s">
        <v>8</v>
      </c>
      <c r="F822" s="4" t="s">
        <v>68</v>
      </c>
      <c r="G822" s="4" t="s">
        <v>87</v>
      </c>
      <c r="H822" s="4" t="s">
        <v>2</v>
      </c>
      <c r="I822" s="4" t="s">
        <v>277</v>
      </c>
      <c r="J822" s="4"/>
      <c r="K822" s="8">
        <f>K823</f>
        <v>900</v>
      </c>
      <c r="L822" s="9"/>
      <c r="M822" s="9"/>
      <c r="N822" s="9"/>
      <c r="O822" s="9"/>
      <c r="P822" s="9"/>
      <c r="Q822" s="9"/>
      <c r="R822" s="9"/>
      <c r="S822" s="9"/>
    </row>
    <row r="823" spans="1:19" s="47" customFormat="1" ht="31.5" customHeight="1" x14ac:dyDescent="0.25">
      <c r="A823" s="129"/>
      <c r="B823" s="7" t="s">
        <v>120</v>
      </c>
      <c r="C823" s="94">
        <v>934</v>
      </c>
      <c r="D823" s="4" t="s">
        <v>8</v>
      </c>
      <c r="E823" s="4" t="s">
        <v>8</v>
      </c>
      <c r="F823" s="4" t="s">
        <v>68</v>
      </c>
      <c r="G823" s="4" t="s">
        <v>87</v>
      </c>
      <c r="H823" s="4" t="s">
        <v>2</v>
      </c>
      <c r="I823" s="4" t="s">
        <v>277</v>
      </c>
      <c r="J823" s="4" t="s">
        <v>47</v>
      </c>
      <c r="K823" s="8">
        <f>100+100+700</f>
        <v>900</v>
      </c>
      <c r="L823" s="9"/>
      <c r="M823" s="9"/>
      <c r="N823" s="9"/>
      <c r="O823" s="9"/>
      <c r="P823" s="9"/>
      <c r="Q823" s="9"/>
      <c r="R823" s="9"/>
      <c r="S823" s="9"/>
    </row>
    <row r="824" spans="1:19" s="47" customFormat="1" ht="31.5" customHeight="1" x14ac:dyDescent="0.25">
      <c r="A824" s="129"/>
      <c r="B824" s="7" t="s">
        <v>330</v>
      </c>
      <c r="C824" s="94">
        <v>934</v>
      </c>
      <c r="D824" s="4" t="s">
        <v>8</v>
      </c>
      <c r="E824" s="4" t="s">
        <v>8</v>
      </c>
      <c r="F824" s="4" t="s">
        <v>68</v>
      </c>
      <c r="G824" s="100">
        <v>2</v>
      </c>
      <c r="H824" s="4"/>
      <c r="I824" s="4"/>
      <c r="J824" s="4"/>
      <c r="K824" s="8">
        <f>K825</f>
        <v>1434.8</v>
      </c>
      <c r="L824" s="9"/>
      <c r="M824" s="9"/>
      <c r="N824" s="9"/>
      <c r="O824" s="9"/>
      <c r="P824" s="9"/>
      <c r="Q824" s="9"/>
      <c r="R824" s="9"/>
      <c r="S824" s="9"/>
    </row>
    <row r="825" spans="1:19" s="47" customFormat="1" ht="78.75" customHeight="1" x14ac:dyDescent="0.25">
      <c r="A825" s="129"/>
      <c r="B825" s="57" t="s">
        <v>505</v>
      </c>
      <c r="C825" s="94">
        <v>934</v>
      </c>
      <c r="D825" s="4" t="s">
        <v>8</v>
      </c>
      <c r="E825" s="4" t="s">
        <v>8</v>
      </c>
      <c r="F825" s="4" t="s">
        <v>68</v>
      </c>
      <c r="G825" s="100">
        <v>2</v>
      </c>
      <c r="H825" s="4" t="s">
        <v>2</v>
      </c>
      <c r="I825" s="4"/>
      <c r="J825" s="4"/>
      <c r="K825" s="8">
        <f>K826</f>
        <v>1434.8</v>
      </c>
      <c r="L825" s="9"/>
      <c r="M825" s="9"/>
      <c r="N825" s="9"/>
      <c r="O825" s="9"/>
      <c r="P825" s="9"/>
      <c r="Q825" s="9"/>
      <c r="R825" s="9"/>
      <c r="S825" s="9"/>
    </row>
    <row r="826" spans="1:19" s="47" customFormat="1" ht="47.25" customHeight="1" x14ac:dyDescent="0.25">
      <c r="A826" s="129"/>
      <c r="B826" s="7" t="s">
        <v>506</v>
      </c>
      <c r="C826" s="94">
        <v>934</v>
      </c>
      <c r="D826" s="4" t="s">
        <v>8</v>
      </c>
      <c r="E826" s="4" t="s">
        <v>8</v>
      </c>
      <c r="F826" s="4" t="s">
        <v>68</v>
      </c>
      <c r="G826" s="100">
        <v>2</v>
      </c>
      <c r="H826" s="4" t="s">
        <v>2</v>
      </c>
      <c r="I826" s="4" t="s">
        <v>152</v>
      </c>
      <c r="J826" s="4"/>
      <c r="K826" s="8">
        <f>K827</f>
        <v>1434.8</v>
      </c>
      <c r="L826" s="9"/>
      <c r="M826" s="9"/>
      <c r="N826" s="9"/>
      <c r="O826" s="9"/>
      <c r="P826" s="9"/>
      <c r="Q826" s="9"/>
      <c r="R826" s="9"/>
      <c r="S826" s="9"/>
    </row>
    <row r="827" spans="1:19" s="47" customFormat="1" ht="31.5" customHeight="1" x14ac:dyDescent="0.25">
      <c r="A827" s="129"/>
      <c r="B827" s="7" t="s">
        <v>120</v>
      </c>
      <c r="C827" s="94">
        <v>934</v>
      </c>
      <c r="D827" s="4" t="s">
        <v>8</v>
      </c>
      <c r="E827" s="4" t="s">
        <v>8</v>
      </c>
      <c r="F827" s="4" t="s">
        <v>68</v>
      </c>
      <c r="G827" s="100">
        <v>2</v>
      </c>
      <c r="H827" s="4" t="s">
        <v>2</v>
      </c>
      <c r="I827" s="4" t="s">
        <v>152</v>
      </c>
      <c r="J827" s="4" t="s">
        <v>47</v>
      </c>
      <c r="K827" s="8">
        <f>60+50+1324.8</f>
        <v>1434.8</v>
      </c>
      <c r="L827" s="9"/>
      <c r="M827" s="9"/>
      <c r="N827" s="9"/>
      <c r="O827" s="9"/>
      <c r="P827" s="9"/>
      <c r="Q827" s="9"/>
      <c r="R827" s="9"/>
      <c r="S827" s="9"/>
    </row>
    <row r="828" spans="1:19" s="47" customFormat="1" ht="18" customHeight="1" x14ac:dyDescent="0.25">
      <c r="A828" s="129"/>
      <c r="B828" s="7" t="s">
        <v>27</v>
      </c>
      <c r="C828" s="94">
        <v>934</v>
      </c>
      <c r="D828" s="4" t="s">
        <v>8</v>
      </c>
      <c r="E828" s="4" t="s">
        <v>24</v>
      </c>
      <c r="F828" s="66"/>
      <c r="G828" s="66"/>
      <c r="H828" s="66"/>
      <c r="I828" s="66"/>
      <c r="J828" s="66"/>
      <c r="K828" s="5">
        <f>K829</f>
        <v>6154.9</v>
      </c>
      <c r="L828" s="9"/>
      <c r="M828" s="9"/>
      <c r="N828" s="9"/>
      <c r="O828" s="9"/>
      <c r="P828" s="9"/>
      <c r="Q828" s="9"/>
      <c r="R828" s="9"/>
      <c r="S828" s="9"/>
    </row>
    <row r="829" spans="1:19" s="47" customFormat="1" ht="18" customHeight="1" x14ac:dyDescent="0.25">
      <c r="A829" s="129"/>
      <c r="B829" s="7" t="s">
        <v>392</v>
      </c>
      <c r="C829" s="94">
        <v>934</v>
      </c>
      <c r="D829" s="4" t="s">
        <v>8</v>
      </c>
      <c r="E829" s="4" t="s">
        <v>24</v>
      </c>
      <c r="F829" s="4" t="s">
        <v>17</v>
      </c>
      <c r="G829" s="4"/>
      <c r="H829" s="4"/>
      <c r="I829" s="4"/>
      <c r="J829" s="4"/>
      <c r="K829" s="8">
        <f>K830</f>
        <v>6154.9</v>
      </c>
      <c r="L829" s="9"/>
      <c r="M829" s="9"/>
      <c r="N829" s="9"/>
      <c r="O829" s="9"/>
      <c r="P829" s="9"/>
      <c r="Q829" s="9"/>
      <c r="R829" s="9"/>
      <c r="S829" s="9"/>
    </row>
    <row r="830" spans="1:19" s="47" customFormat="1" ht="18" customHeight="1" x14ac:dyDescent="0.25">
      <c r="A830" s="129"/>
      <c r="B830" s="7" t="s">
        <v>393</v>
      </c>
      <c r="C830" s="94">
        <v>934</v>
      </c>
      <c r="D830" s="4" t="s">
        <v>8</v>
      </c>
      <c r="E830" s="4" t="s">
        <v>24</v>
      </c>
      <c r="F830" s="4" t="s">
        <v>17</v>
      </c>
      <c r="G830" s="4" t="s">
        <v>87</v>
      </c>
      <c r="H830" s="4"/>
      <c r="I830" s="4"/>
      <c r="J830" s="4"/>
      <c r="K830" s="8">
        <f>K831</f>
        <v>6154.9</v>
      </c>
      <c r="L830" s="9"/>
      <c r="M830" s="9"/>
      <c r="N830" s="9"/>
      <c r="O830" s="9"/>
      <c r="P830" s="9"/>
      <c r="Q830" s="9"/>
      <c r="R830" s="9"/>
      <c r="S830" s="9"/>
    </row>
    <row r="831" spans="1:19" s="47" customFormat="1" ht="47.25" customHeight="1" x14ac:dyDescent="0.25">
      <c r="A831" s="129"/>
      <c r="B831" s="7" t="s">
        <v>514</v>
      </c>
      <c r="C831" s="94">
        <v>934</v>
      </c>
      <c r="D831" s="4" t="s">
        <v>8</v>
      </c>
      <c r="E831" s="4" t="s">
        <v>24</v>
      </c>
      <c r="F831" s="4" t="s">
        <v>17</v>
      </c>
      <c r="G831" s="4" t="s">
        <v>87</v>
      </c>
      <c r="H831" s="4" t="s">
        <v>2</v>
      </c>
      <c r="I831" s="4"/>
      <c r="J831" s="4"/>
      <c r="K831" s="8">
        <f>K832+K835</f>
        <v>6154.9</v>
      </c>
      <c r="L831" s="9"/>
      <c r="M831" s="9"/>
      <c r="N831" s="9"/>
      <c r="O831" s="9"/>
      <c r="P831" s="9"/>
      <c r="Q831" s="9"/>
      <c r="R831" s="9"/>
      <c r="S831" s="9"/>
    </row>
    <row r="832" spans="1:19" s="47" customFormat="1" ht="18" customHeight="1" x14ac:dyDescent="0.25">
      <c r="A832" s="129"/>
      <c r="B832" s="7" t="s">
        <v>58</v>
      </c>
      <c r="C832" s="94">
        <v>934</v>
      </c>
      <c r="D832" s="4" t="s">
        <v>8</v>
      </c>
      <c r="E832" s="4" t="s">
        <v>24</v>
      </c>
      <c r="F832" s="4" t="s">
        <v>17</v>
      </c>
      <c r="G832" s="4" t="s">
        <v>87</v>
      </c>
      <c r="H832" s="4" t="s">
        <v>2</v>
      </c>
      <c r="I832" s="4" t="s">
        <v>75</v>
      </c>
      <c r="J832" s="4"/>
      <c r="K832" s="8">
        <f>K833+K834</f>
        <v>6144</v>
      </c>
      <c r="L832" s="9"/>
      <c r="M832" s="9"/>
      <c r="N832" s="9"/>
      <c r="O832" s="9"/>
      <c r="P832" s="9"/>
      <c r="Q832" s="9"/>
      <c r="R832" s="9"/>
      <c r="S832" s="9"/>
    </row>
    <row r="833" spans="1:19" s="47" customFormat="1" ht="51" customHeight="1" x14ac:dyDescent="0.25">
      <c r="A833" s="129"/>
      <c r="B833" s="7" t="s">
        <v>119</v>
      </c>
      <c r="C833" s="94">
        <v>934</v>
      </c>
      <c r="D833" s="4" t="s">
        <v>8</v>
      </c>
      <c r="E833" s="4" t="s">
        <v>24</v>
      </c>
      <c r="F833" s="4" t="s">
        <v>17</v>
      </c>
      <c r="G833" s="4" t="s">
        <v>87</v>
      </c>
      <c r="H833" s="4" t="s">
        <v>2</v>
      </c>
      <c r="I833" s="4" t="s">
        <v>75</v>
      </c>
      <c r="J833" s="4" t="s">
        <v>46</v>
      </c>
      <c r="K833" s="8">
        <v>6046.1</v>
      </c>
      <c r="L833" s="9"/>
      <c r="M833" s="9"/>
      <c r="N833" s="9"/>
      <c r="O833" s="9"/>
      <c r="P833" s="9"/>
      <c r="Q833" s="9"/>
      <c r="R833" s="9"/>
      <c r="S833" s="9"/>
    </row>
    <row r="834" spans="1:19" s="47" customFormat="1" ht="31.5" customHeight="1" x14ac:dyDescent="0.25">
      <c r="A834" s="129"/>
      <c r="B834" s="7" t="s">
        <v>120</v>
      </c>
      <c r="C834" s="94">
        <v>934</v>
      </c>
      <c r="D834" s="4" t="s">
        <v>8</v>
      </c>
      <c r="E834" s="4" t="s">
        <v>24</v>
      </c>
      <c r="F834" s="4" t="s">
        <v>17</v>
      </c>
      <c r="G834" s="4" t="s">
        <v>87</v>
      </c>
      <c r="H834" s="4" t="s">
        <v>2</v>
      </c>
      <c r="I834" s="4" t="s">
        <v>75</v>
      </c>
      <c r="J834" s="4" t="s">
        <v>47</v>
      </c>
      <c r="K834" s="8">
        <v>97.9</v>
      </c>
      <c r="L834" s="9"/>
      <c r="M834" s="9"/>
      <c r="N834" s="9"/>
      <c r="O834" s="9"/>
      <c r="P834" s="9"/>
      <c r="Q834" s="9"/>
      <c r="R834" s="9"/>
      <c r="S834" s="9"/>
    </row>
    <row r="835" spans="1:19" s="47" customFormat="1" ht="18" customHeight="1" x14ac:dyDescent="0.25">
      <c r="A835" s="129"/>
      <c r="B835" s="7" t="s">
        <v>230</v>
      </c>
      <c r="C835" s="94">
        <v>934</v>
      </c>
      <c r="D835" s="4" t="s">
        <v>8</v>
      </c>
      <c r="E835" s="4" t="s">
        <v>24</v>
      </c>
      <c r="F835" s="4" t="s">
        <v>17</v>
      </c>
      <c r="G835" s="100">
        <v>1</v>
      </c>
      <c r="H835" s="4" t="s">
        <v>2</v>
      </c>
      <c r="I835" s="4" t="s">
        <v>229</v>
      </c>
      <c r="J835" s="4"/>
      <c r="K835" s="8">
        <f>SUM(K836)</f>
        <v>10.9</v>
      </c>
      <c r="L835" s="9"/>
      <c r="M835" s="9"/>
      <c r="N835" s="9"/>
      <c r="O835" s="9"/>
      <c r="P835" s="9"/>
      <c r="Q835" s="9"/>
      <c r="R835" s="9"/>
      <c r="S835" s="9"/>
    </row>
    <row r="836" spans="1:19" s="47" customFormat="1" ht="42" customHeight="1" x14ac:dyDescent="0.25">
      <c r="A836" s="129"/>
      <c r="B836" s="7" t="s">
        <v>120</v>
      </c>
      <c r="C836" s="94">
        <v>934</v>
      </c>
      <c r="D836" s="4" t="s">
        <v>8</v>
      </c>
      <c r="E836" s="4" t="s">
        <v>24</v>
      </c>
      <c r="F836" s="4" t="s">
        <v>17</v>
      </c>
      <c r="G836" s="100">
        <v>1</v>
      </c>
      <c r="H836" s="4" t="s">
        <v>2</v>
      </c>
      <c r="I836" s="4" t="s">
        <v>229</v>
      </c>
      <c r="J836" s="4" t="s">
        <v>47</v>
      </c>
      <c r="K836" s="8">
        <v>10.9</v>
      </c>
      <c r="L836" s="9"/>
      <c r="M836" s="9"/>
      <c r="N836" s="9"/>
      <c r="O836" s="9"/>
      <c r="P836" s="9"/>
      <c r="Q836" s="9"/>
      <c r="R836" s="9"/>
      <c r="S836" s="9"/>
    </row>
    <row r="837" spans="1:19" s="47" customFormat="1" ht="47.25" customHeight="1" x14ac:dyDescent="0.25">
      <c r="A837" s="129" t="s">
        <v>39</v>
      </c>
      <c r="B837" s="7" t="s">
        <v>397</v>
      </c>
      <c r="C837" s="94">
        <v>942</v>
      </c>
      <c r="D837" s="4"/>
      <c r="E837" s="4"/>
      <c r="F837" s="4"/>
      <c r="G837" s="100"/>
      <c r="H837" s="4"/>
      <c r="I837" s="4"/>
      <c r="J837" s="4"/>
      <c r="K837" s="8">
        <f>K844+K876+K838</f>
        <v>307268.10000000003</v>
      </c>
      <c r="L837" s="9"/>
      <c r="M837" s="9"/>
      <c r="N837" s="9"/>
      <c r="O837" s="9"/>
      <c r="P837" s="9"/>
      <c r="Q837" s="9"/>
      <c r="R837" s="9"/>
      <c r="S837" s="9"/>
    </row>
    <row r="838" spans="1:19" s="47" customFormat="1" ht="18" customHeight="1" x14ac:dyDescent="0.25">
      <c r="A838" s="129"/>
      <c r="B838" s="7" t="s">
        <v>14</v>
      </c>
      <c r="C838" s="94">
        <v>942</v>
      </c>
      <c r="D838" s="4" t="s">
        <v>5</v>
      </c>
      <c r="E838" s="95"/>
      <c r="F838" s="95"/>
      <c r="G838" s="94"/>
      <c r="H838" s="4"/>
      <c r="I838" s="4"/>
      <c r="J838" s="4"/>
      <c r="K838" s="8">
        <f>K839</f>
        <v>947.2</v>
      </c>
      <c r="L838" s="9"/>
      <c r="M838" s="9"/>
      <c r="N838" s="9"/>
      <c r="O838" s="9"/>
      <c r="P838" s="9"/>
      <c r="Q838" s="9"/>
      <c r="R838" s="9"/>
      <c r="S838" s="9"/>
    </row>
    <row r="839" spans="1:19" s="47" customFormat="1" ht="31.5" customHeight="1" x14ac:dyDescent="0.25">
      <c r="A839" s="129"/>
      <c r="B839" s="7" t="s">
        <v>126</v>
      </c>
      <c r="C839" s="94">
        <v>942</v>
      </c>
      <c r="D839" s="95" t="s">
        <v>5</v>
      </c>
      <c r="E839" s="95" t="s">
        <v>10</v>
      </c>
      <c r="F839" s="95"/>
      <c r="G839" s="94"/>
      <c r="H839" s="4"/>
      <c r="I839" s="4"/>
      <c r="J839" s="4"/>
      <c r="K839" s="8">
        <f>K840</f>
        <v>947.2</v>
      </c>
      <c r="L839" s="9"/>
      <c r="M839" s="9"/>
      <c r="N839" s="9"/>
      <c r="O839" s="9"/>
      <c r="P839" s="9"/>
      <c r="Q839" s="9"/>
      <c r="R839" s="9"/>
      <c r="S839" s="9"/>
    </row>
    <row r="840" spans="1:19" s="47" customFormat="1" ht="18" customHeight="1" x14ac:dyDescent="0.25">
      <c r="A840" s="129"/>
      <c r="B840" s="7" t="s">
        <v>343</v>
      </c>
      <c r="C840" s="94">
        <v>942</v>
      </c>
      <c r="D840" s="95" t="s">
        <v>5</v>
      </c>
      <c r="E840" s="95" t="s">
        <v>10</v>
      </c>
      <c r="F840" s="95" t="s">
        <v>80</v>
      </c>
      <c r="G840" s="94"/>
      <c r="H840" s="4"/>
      <c r="I840" s="4"/>
      <c r="J840" s="4"/>
      <c r="K840" s="8">
        <f>K841</f>
        <v>947.2</v>
      </c>
      <c r="L840" s="9"/>
      <c r="M840" s="9"/>
      <c r="N840" s="9"/>
      <c r="O840" s="9"/>
      <c r="P840" s="9"/>
      <c r="Q840" s="9"/>
      <c r="R840" s="9"/>
      <c r="S840" s="9"/>
    </row>
    <row r="841" spans="1:19" s="47" customFormat="1" ht="47.25" customHeight="1" x14ac:dyDescent="0.25">
      <c r="A841" s="129"/>
      <c r="B841" s="34" t="s">
        <v>344</v>
      </c>
      <c r="C841" s="94">
        <v>942</v>
      </c>
      <c r="D841" s="95" t="s">
        <v>5</v>
      </c>
      <c r="E841" s="95" t="s">
        <v>10</v>
      </c>
      <c r="F841" s="95" t="s">
        <v>80</v>
      </c>
      <c r="G841" s="94">
        <v>2</v>
      </c>
      <c r="H841" s="4"/>
      <c r="I841" s="4"/>
      <c r="J841" s="4"/>
      <c r="K841" s="8">
        <f>K842</f>
        <v>947.2</v>
      </c>
      <c r="L841" s="9"/>
      <c r="M841" s="9"/>
      <c r="N841" s="9"/>
      <c r="O841" s="9"/>
      <c r="P841" s="9"/>
      <c r="Q841" s="9"/>
      <c r="R841" s="9"/>
      <c r="S841" s="9"/>
    </row>
    <row r="842" spans="1:19" s="47" customFormat="1" ht="31.5" customHeight="1" x14ac:dyDescent="0.25">
      <c r="A842" s="129"/>
      <c r="B842" s="34" t="s">
        <v>607</v>
      </c>
      <c r="C842" s="94">
        <v>942</v>
      </c>
      <c r="D842" s="95" t="s">
        <v>5</v>
      </c>
      <c r="E842" s="95" t="s">
        <v>10</v>
      </c>
      <c r="F842" s="4" t="s">
        <v>80</v>
      </c>
      <c r="G842" s="4" t="s">
        <v>114</v>
      </c>
      <c r="H842" s="4" t="s">
        <v>2</v>
      </c>
      <c r="I842" s="4" t="s">
        <v>606</v>
      </c>
      <c r="J842" s="95"/>
      <c r="K842" s="8">
        <f>K843</f>
        <v>947.2</v>
      </c>
      <c r="L842" s="9"/>
      <c r="M842" s="9"/>
      <c r="N842" s="9"/>
      <c r="O842" s="9"/>
      <c r="P842" s="9"/>
      <c r="Q842" s="9"/>
      <c r="R842" s="9"/>
      <c r="S842" s="9"/>
    </row>
    <row r="843" spans="1:19" s="47" customFormat="1" ht="31.5" customHeight="1" x14ac:dyDescent="0.25">
      <c r="A843" s="129"/>
      <c r="B843" s="7" t="s">
        <v>120</v>
      </c>
      <c r="C843" s="94">
        <v>942</v>
      </c>
      <c r="D843" s="95" t="s">
        <v>5</v>
      </c>
      <c r="E843" s="95" t="s">
        <v>10</v>
      </c>
      <c r="F843" s="4" t="s">
        <v>80</v>
      </c>
      <c r="G843" s="4" t="s">
        <v>114</v>
      </c>
      <c r="H843" s="4" t="s">
        <v>2</v>
      </c>
      <c r="I843" s="4" t="s">
        <v>606</v>
      </c>
      <c r="J843" s="95" t="s">
        <v>47</v>
      </c>
      <c r="K843" s="8">
        <f>947.2</f>
        <v>947.2</v>
      </c>
      <c r="L843" s="9"/>
      <c r="M843" s="9"/>
      <c r="N843" s="9"/>
      <c r="O843" s="9"/>
      <c r="P843" s="9"/>
      <c r="Q843" s="9"/>
      <c r="R843" s="9"/>
      <c r="S843" s="9"/>
    </row>
    <row r="844" spans="1:19" s="47" customFormat="1" ht="18" customHeight="1" x14ac:dyDescent="0.25">
      <c r="A844" s="129"/>
      <c r="B844" s="7" t="s">
        <v>15</v>
      </c>
      <c r="C844" s="94">
        <v>942</v>
      </c>
      <c r="D844" s="4" t="s">
        <v>6</v>
      </c>
      <c r="E844" s="4"/>
      <c r="F844" s="4"/>
      <c r="G844" s="100"/>
      <c r="H844" s="4"/>
      <c r="I844" s="4"/>
      <c r="J844" s="4"/>
      <c r="K844" s="8">
        <f>K845+K862</f>
        <v>306295.80000000005</v>
      </c>
      <c r="L844" s="9"/>
      <c r="M844" s="9"/>
      <c r="N844" s="9"/>
      <c r="O844" s="9"/>
      <c r="P844" s="9"/>
      <c r="Q844" s="9"/>
      <c r="R844" s="9"/>
      <c r="S844" s="9"/>
    </row>
    <row r="845" spans="1:19" s="47" customFormat="1" ht="18" customHeight="1" x14ac:dyDescent="0.25">
      <c r="A845" s="129"/>
      <c r="B845" s="7" t="s">
        <v>66</v>
      </c>
      <c r="C845" s="94">
        <v>942</v>
      </c>
      <c r="D845" s="4" t="s">
        <v>6</v>
      </c>
      <c r="E845" s="4" t="s">
        <v>17</v>
      </c>
      <c r="F845" s="4"/>
      <c r="G845" s="100"/>
      <c r="H845" s="4"/>
      <c r="I845" s="4"/>
      <c r="J845" s="4"/>
      <c r="K845" s="8">
        <f t="shared" ref="K845:K847" si="38">K846</f>
        <v>80816.100000000006</v>
      </c>
      <c r="L845" s="9"/>
      <c r="M845" s="9"/>
      <c r="N845" s="9"/>
      <c r="O845" s="9"/>
      <c r="P845" s="9"/>
      <c r="Q845" s="9"/>
      <c r="R845" s="9"/>
      <c r="S845" s="9"/>
    </row>
    <row r="846" spans="1:19" s="47" customFormat="1" ht="18" customHeight="1" x14ac:dyDescent="0.25">
      <c r="A846" s="129"/>
      <c r="B846" s="7" t="s">
        <v>398</v>
      </c>
      <c r="C846" s="94">
        <v>942</v>
      </c>
      <c r="D846" s="4" t="s">
        <v>6</v>
      </c>
      <c r="E846" s="4" t="s">
        <v>17</v>
      </c>
      <c r="F846" s="4" t="s">
        <v>23</v>
      </c>
      <c r="G846" s="100"/>
      <c r="H846" s="4"/>
      <c r="I846" s="4"/>
      <c r="J846" s="4"/>
      <c r="K846" s="8">
        <f>K847</f>
        <v>80816.100000000006</v>
      </c>
      <c r="L846" s="9"/>
      <c r="M846" s="9"/>
      <c r="N846" s="9"/>
      <c r="O846" s="9"/>
      <c r="P846" s="9"/>
      <c r="Q846" s="9"/>
      <c r="R846" s="9"/>
      <c r="S846" s="9"/>
    </row>
    <row r="847" spans="1:19" s="47" customFormat="1" ht="31.5" customHeight="1" x14ac:dyDescent="0.25">
      <c r="A847" s="129"/>
      <c r="B847" s="7" t="s">
        <v>456</v>
      </c>
      <c r="C847" s="94">
        <v>942</v>
      </c>
      <c r="D847" s="4" t="s">
        <v>6</v>
      </c>
      <c r="E847" s="4" t="s">
        <v>17</v>
      </c>
      <c r="F847" s="4" t="s">
        <v>23</v>
      </c>
      <c r="G847" s="100">
        <v>1</v>
      </c>
      <c r="H847" s="4"/>
      <c r="I847" s="4"/>
      <c r="J847" s="4"/>
      <c r="K847" s="8">
        <f t="shared" si="38"/>
        <v>80816.100000000006</v>
      </c>
      <c r="L847" s="9"/>
      <c r="M847" s="9"/>
      <c r="N847" s="9"/>
      <c r="O847" s="9"/>
      <c r="P847" s="9"/>
      <c r="Q847" s="9"/>
      <c r="R847" s="9"/>
      <c r="S847" s="9"/>
    </row>
    <row r="848" spans="1:19" s="47" customFormat="1" ht="63" customHeight="1" x14ac:dyDescent="0.25">
      <c r="A848" s="129"/>
      <c r="B848" s="7" t="s">
        <v>458</v>
      </c>
      <c r="C848" s="94">
        <v>942</v>
      </c>
      <c r="D848" s="4" t="s">
        <v>6</v>
      </c>
      <c r="E848" s="4" t="s">
        <v>17</v>
      </c>
      <c r="F848" s="4" t="s">
        <v>23</v>
      </c>
      <c r="G848" s="100">
        <v>1</v>
      </c>
      <c r="H848" s="4" t="s">
        <v>2</v>
      </c>
      <c r="I848" s="4"/>
      <c r="J848" s="4"/>
      <c r="K848" s="8">
        <f>K849+K852+K858+K860+K856</f>
        <v>80816.100000000006</v>
      </c>
      <c r="L848" s="9"/>
      <c r="M848" s="9"/>
      <c r="N848" s="9"/>
      <c r="O848" s="9"/>
      <c r="P848" s="9"/>
      <c r="Q848" s="9"/>
      <c r="R848" s="9"/>
      <c r="S848" s="9"/>
    </row>
    <row r="849" spans="1:19" s="47" customFormat="1" ht="18" customHeight="1" x14ac:dyDescent="0.25">
      <c r="A849" s="129"/>
      <c r="B849" s="7" t="s">
        <v>45</v>
      </c>
      <c r="C849" s="94">
        <v>942</v>
      </c>
      <c r="D849" s="4" t="s">
        <v>6</v>
      </c>
      <c r="E849" s="4" t="s">
        <v>17</v>
      </c>
      <c r="F849" s="4" t="s">
        <v>23</v>
      </c>
      <c r="G849" s="100">
        <v>1</v>
      </c>
      <c r="H849" s="4" t="s">
        <v>2</v>
      </c>
      <c r="I849" s="4" t="s">
        <v>75</v>
      </c>
      <c r="J849" s="4"/>
      <c r="K849" s="8">
        <f>K850+K851</f>
        <v>10426.1</v>
      </c>
      <c r="L849" s="9"/>
      <c r="M849" s="9"/>
      <c r="N849" s="9"/>
      <c r="O849" s="9"/>
      <c r="P849" s="9"/>
      <c r="Q849" s="9"/>
      <c r="R849" s="9"/>
      <c r="S849" s="9"/>
    </row>
    <row r="850" spans="1:19" s="47" customFormat="1" ht="53.25" customHeight="1" x14ac:dyDescent="0.25">
      <c r="A850" s="129"/>
      <c r="B850" s="7" t="s">
        <v>119</v>
      </c>
      <c r="C850" s="94">
        <v>942</v>
      </c>
      <c r="D850" s="4" t="s">
        <v>6</v>
      </c>
      <c r="E850" s="4" t="s">
        <v>17</v>
      </c>
      <c r="F850" s="4" t="s">
        <v>23</v>
      </c>
      <c r="G850" s="100">
        <v>1</v>
      </c>
      <c r="H850" s="4" t="s">
        <v>2</v>
      </c>
      <c r="I850" s="4" t="s">
        <v>75</v>
      </c>
      <c r="J850" s="4" t="s">
        <v>46</v>
      </c>
      <c r="K850" s="8">
        <v>10303.1</v>
      </c>
      <c r="L850" s="9"/>
      <c r="M850" s="9"/>
      <c r="N850" s="9"/>
      <c r="O850" s="9"/>
      <c r="P850" s="9"/>
      <c r="Q850" s="9"/>
      <c r="R850" s="9"/>
      <c r="S850" s="9"/>
    </row>
    <row r="851" spans="1:19" s="47" customFormat="1" ht="31.5" customHeight="1" x14ac:dyDescent="0.25">
      <c r="A851" s="129"/>
      <c r="B851" s="7" t="s">
        <v>120</v>
      </c>
      <c r="C851" s="94">
        <v>942</v>
      </c>
      <c r="D851" s="4" t="s">
        <v>6</v>
      </c>
      <c r="E851" s="4" t="s">
        <v>17</v>
      </c>
      <c r="F851" s="4" t="s">
        <v>23</v>
      </c>
      <c r="G851" s="100">
        <v>1</v>
      </c>
      <c r="H851" s="4" t="s">
        <v>2</v>
      </c>
      <c r="I851" s="4" t="s">
        <v>75</v>
      </c>
      <c r="J851" s="4" t="s">
        <v>47</v>
      </c>
      <c r="K851" s="8">
        <v>123</v>
      </c>
      <c r="L851" s="9"/>
      <c r="M851" s="9"/>
      <c r="N851" s="9"/>
      <c r="O851" s="9"/>
      <c r="P851" s="9"/>
      <c r="Q851" s="9"/>
      <c r="R851" s="9"/>
      <c r="S851" s="9"/>
    </row>
    <row r="852" spans="1:19" s="47" customFormat="1" ht="47.25" customHeight="1" x14ac:dyDescent="0.25">
      <c r="A852" s="129"/>
      <c r="B852" s="7" t="s">
        <v>64</v>
      </c>
      <c r="C852" s="94">
        <v>942</v>
      </c>
      <c r="D852" s="4" t="s">
        <v>6</v>
      </c>
      <c r="E852" s="4" t="s">
        <v>17</v>
      </c>
      <c r="F852" s="4" t="s">
        <v>23</v>
      </c>
      <c r="G852" s="100">
        <v>1</v>
      </c>
      <c r="H852" s="4" t="s">
        <v>2</v>
      </c>
      <c r="I852" s="4" t="s">
        <v>82</v>
      </c>
      <c r="J852" s="4"/>
      <c r="K852" s="8">
        <f>SUM(K853:K855)</f>
        <v>69402.2</v>
      </c>
      <c r="L852" s="9"/>
      <c r="M852" s="9"/>
      <c r="N852" s="9"/>
      <c r="O852" s="9"/>
      <c r="P852" s="9"/>
      <c r="Q852" s="9"/>
      <c r="R852" s="9"/>
      <c r="S852" s="9"/>
    </row>
    <row r="853" spans="1:19" s="47" customFormat="1" ht="51.75" customHeight="1" x14ac:dyDescent="0.25">
      <c r="A853" s="129"/>
      <c r="B853" s="7" t="s">
        <v>119</v>
      </c>
      <c r="C853" s="94">
        <v>942</v>
      </c>
      <c r="D853" s="4" t="s">
        <v>6</v>
      </c>
      <c r="E853" s="4" t="s">
        <v>17</v>
      </c>
      <c r="F853" s="4" t="s">
        <v>23</v>
      </c>
      <c r="G853" s="100">
        <v>1</v>
      </c>
      <c r="H853" s="4" t="s">
        <v>2</v>
      </c>
      <c r="I853" s="4" t="s">
        <v>82</v>
      </c>
      <c r="J853" s="4" t="s">
        <v>46</v>
      </c>
      <c r="K853" s="8">
        <v>10696.8</v>
      </c>
      <c r="L853" s="9"/>
      <c r="M853" s="9"/>
      <c r="N853" s="9"/>
      <c r="O853" s="9"/>
      <c r="P853" s="9"/>
      <c r="Q853" s="9"/>
      <c r="R853" s="9"/>
      <c r="S853" s="9"/>
    </row>
    <row r="854" spans="1:19" s="47" customFormat="1" ht="31.5" customHeight="1" x14ac:dyDescent="0.25">
      <c r="A854" s="129"/>
      <c r="B854" s="7" t="s">
        <v>120</v>
      </c>
      <c r="C854" s="94">
        <v>942</v>
      </c>
      <c r="D854" s="4" t="s">
        <v>6</v>
      </c>
      <c r="E854" s="4" t="s">
        <v>17</v>
      </c>
      <c r="F854" s="4" t="s">
        <v>23</v>
      </c>
      <c r="G854" s="100">
        <v>1</v>
      </c>
      <c r="H854" s="4" t="s">
        <v>2</v>
      </c>
      <c r="I854" s="4" t="s">
        <v>82</v>
      </c>
      <c r="J854" s="4" t="s">
        <v>47</v>
      </c>
      <c r="K854" s="8">
        <v>428.2</v>
      </c>
      <c r="L854" s="9"/>
      <c r="M854" s="9"/>
      <c r="N854" s="9"/>
      <c r="O854" s="9"/>
      <c r="P854" s="9"/>
      <c r="Q854" s="9"/>
      <c r="R854" s="9"/>
      <c r="S854" s="9"/>
    </row>
    <row r="855" spans="1:19" s="47" customFormat="1" ht="31.5" customHeight="1" x14ac:dyDescent="0.25">
      <c r="A855" s="129"/>
      <c r="B855" s="37" t="s">
        <v>118</v>
      </c>
      <c r="C855" s="94">
        <v>942</v>
      </c>
      <c r="D855" s="4" t="s">
        <v>6</v>
      </c>
      <c r="E855" s="4" t="s">
        <v>17</v>
      </c>
      <c r="F855" s="4" t="s">
        <v>23</v>
      </c>
      <c r="G855" s="100">
        <v>1</v>
      </c>
      <c r="H855" s="4" t="s">
        <v>2</v>
      </c>
      <c r="I855" s="4" t="s">
        <v>82</v>
      </c>
      <c r="J855" s="4" t="s">
        <v>57</v>
      </c>
      <c r="K855" s="8">
        <v>58277.2</v>
      </c>
      <c r="L855" s="9"/>
      <c r="M855" s="9"/>
      <c r="N855" s="9"/>
      <c r="O855" s="9"/>
      <c r="P855" s="9"/>
      <c r="Q855" s="9"/>
      <c r="R855" s="9"/>
      <c r="S855" s="9"/>
    </row>
    <row r="856" spans="1:19" s="47" customFormat="1" ht="47.25" customHeight="1" x14ac:dyDescent="0.25">
      <c r="A856" s="129"/>
      <c r="B856" s="37" t="s">
        <v>595</v>
      </c>
      <c r="C856" s="94">
        <v>942</v>
      </c>
      <c r="D856" s="4" t="s">
        <v>6</v>
      </c>
      <c r="E856" s="4" t="s">
        <v>17</v>
      </c>
      <c r="F856" s="4" t="s">
        <v>23</v>
      </c>
      <c r="G856" s="100">
        <v>1</v>
      </c>
      <c r="H856" s="4" t="s">
        <v>2</v>
      </c>
      <c r="I856" s="4" t="s">
        <v>594</v>
      </c>
      <c r="J856" s="4"/>
      <c r="K856" s="8">
        <f>K857</f>
        <v>688.5</v>
      </c>
      <c r="L856" s="9"/>
      <c r="M856" s="9"/>
      <c r="N856" s="9"/>
      <c r="O856" s="9"/>
      <c r="P856" s="9"/>
      <c r="Q856" s="9"/>
      <c r="R856" s="9"/>
      <c r="S856" s="9"/>
    </row>
    <row r="857" spans="1:19" s="47" customFormat="1" ht="31.5" customHeight="1" x14ac:dyDescent="0.25">
      <c r="A857" s="129"/>
      <c r="B857" s="7" t="s">
        <v>120</v>
      </c>
      <c r="C857" s="94">
        <v>942</v>
      </c>
      <c r="D857" s="4" t="s">
        <v>6</v>
      </c>
      <c r="E857" s="4" t="s">
        <v>17</v>
      </c>
      <c r="F857" s="4" t="s">
        <v>23</v>
      </c>
      <c r="G857" s="100">
        <v>1</v>
      </c>
      <c r="H857" s="4" t="s">
        <v>2</v>
      </c>
      <c r="I857" s="4" t="s">
        <v>594</v>
      </c>
      <c r="J857" s="4" t="s">
        <v>47</v>
      </c>
      <c r="K857" s="8">
        <v>688.5</v>
      </c>
      <c r="L857" s="9"/>
      <c r="M857" s="9"/>
      <c r="N857" s="9"/>
      <c r="O857" s="9"/>
      <c r="P857" s="9"/>
      <c r="Q857" s="9"/>
      <c r="R857" s="9"/>
      <c r="S857" s="9"/>
    </row>
    <row r="858" spans="1:19" s="47" customFormat="1" ht="18" customHeight="1" x14ac:dyDescent="0.25">
      <c r="A858" s="129"/>
      <c r="B858" s="7" t="s">
        <v>230</v>
      </c>
      <c r="C858" s="94">
        <v>942</v>
      </c>
      <c r="D858" s="4" t="s">
        <v>6</v>
      </c>
      <c r="E858" s="4" t="s">
        <v>17</v>
      </c>
      <c r="F858" s="4" t="s">
        <v>23</v>
      </c>
      <c r="G858" s="100">
        <v>1</v>
      </c>
      <c r="H858" s="4" t="s">
        <v>2</v>
      </c>
      <c r="I858" s="4" t="s">
        <v>229</v>
      </c>
      <c r="J858" s="4"/>
      <c r="K858" s="8">
        <f>K859</f>
        <v>37.299999999999997</v>
      </c>
      <c r="L858" s="9"/>
      <c r="M858" s="9"/>
      <c r="N858" s="9"/>
      <c r="O858" s="9"/>
      <c r="P858" s="9"/>
      <c r="Q858" s="9"/>
      <c r="R858" s="9"/>
      <c r="S858" s="9"/>
    </row>
    <row r="859" spans="1:19" s="47" customFormat="1" ht="31.5" customHeight="1" x14ac:dyDescent="0.25">
      <c r="A859" s="129"/>
      <c r="B859" s="7" t="s">
        <v>120</v>
      </c>
      <c r="C859" s="94">
        <v>942</v>
      </c>
      <c r="D859" s="4" t="s">
        <v>6</v>
      </c>
      <c r="E859" s="4" t="s">
        <v>17</v>
      </c>
      <c r="F859" s="4" t="s">
        <v>23</v>
      </c>
      <c r="G859" s="100">
        <v>1</v>
      </c>
      <c r="H859" s="4" t="s">
        <v>2</v>
      </c>
      <c r="I859" s="4" t="s">
        <v>229</v>
      </c>
      <c r="J859" s="4" t="s">
        <v>47</v>
      </c>
      <c r="K859" s="8">
        <v>37.299999999999997</v>
      </c>
      <c r="L859" s="9"/>
      <c r="M859" s="9"/>
      <c r="N859" s="9"/>
      <c r="O859" s="9"/>
      <c r="P859" s="9"/>
      <c r="Q859" s="9"/>
      <c r="R859" s="9"/>
      <c r="S859" s="9"/>
    </row>
    <row r="860" spans="1:19" s="47" customFormat="1" ht="31.5" customHeight="1" x14ac:dyDescent="0.25">
      <c r="A860" s="129"/>
      <c r="B860" s="7" t="s">
        <v>237</v>
      </c>
      <c r="C860" s="94">
        <v>942</v>
      </c>
      <c r="D860" s="4" t="s">
        <v>6</v>
      </c>
      <c r="E860" s="4" t="s">
        <v>17</v>
      </c>
      <c r="F860" s="4" t="s">
        <v>23</v>
      </c>
      <c r="G860" s="100">
        <v>1</v>
      </c>
      <c r="H860" s="4" t="s">
        <v>2</v>
      </c>
      <c r="I860" s="4" t="s">
        <v>236</v>
      </c>
      <c r="J860" s="4"/>
      <c r="K860" s="8">
        <f>K861</f>
        <v>262</v>
      </c>
      <c r="L860" s="9"/>
      <c r="M860" s="9"/>
      <c r="N860" s="9"/>
      <c r="O860" s="9"/>
      <c r="P860" s="9"/>
      <c r="Q860" s="9"/>
      <c r="R860" s="9"/>
      <c r="S860" s="9"/>
    </row>
    <row r="861" spans="1:19" s="47" customFormat="1" ht="31.5" customHeight="1" x14ac:dyDescent="0.25">
      <c r="A861" s="129"/>
      <c r="B861" s="7" t="s">
        <v>120</v>
      </c>
      <c r="C861" s="94">
        <v>942</v>
      </c>
      <c r="D861" s="4" t="s">
        <v>6</v>
      </c>
      <c r="E861" s="4" t="s">
        <v>17</v>
      </c>
      <c r="F861" s="4" t="s">
        <v>23</v>
      </c>
      <c r="G861" s="100">
        <v>1</v>
      </c>
      <c r="H861" s="4" t="s">
        <v>2</v>
      </c>
      <c r="I861" s="4" t="s">
        <v>236</v>
      </c>
      <c r="J861" s="4" t="s">
        <v>47</v>
      </c>
      <c r="K861" s="8">
        <v>262</v>
      </c>
      <c r="L861" s="9"/>
      <c r="M861" s="9"/>
      <c r="N861" s="9"/>
      <c r="O861" s="9"/>
      <c r="P861" s="9"/>
      <c r="Q861" s="9"/>
      <c r="R861" s="9"/>
      <c r="S861" s="9"/>
    </row>
    <row r="862" spans="1:19" s="47" customFormat="1" ht="18" customHeight="1" x14ac:dyDescent="0.25">
      <c r="A862" s="129"/>
      <c r="B862" s="7" t="s">
        <v>462</v>
      </c>
      <c r="C862" s="94">
        <v>942</v>
      </c>
      <c r="D862" s="4" t="s">
        <v>6</v>
      </c>
      <c r="E862" s="4" t="s">
        <v>24</v>
      </c>
      <c r="F862" s="4"/>
      <c r="G862" s="100"/>
      <c r="H862" s="4"/>
      <c r="I862" s="4"/>
      <c r="J862" s="4"/>
      <c r="K862" s="8">
        <f>SUM(K863)</f>
        <v>225479.7</v>
      </c>
      <c r="L862" s="9"/>
      <c r="M862" s="9"/>
      <c r="N862" s="9"/>
      <c r="O862" s="9"/>
      <c r="P862" s="9"/>
      <c r="Q862" s="9"/>
      <c r="R862" s="9"/>
      <c r="S862" s="9"/>
    </row>
    <row r="863" spans="1:19" s="47" customFormat="1" ht="18" customHeight="1" x14ac:dyDescent="0.25">
      <c r="A863" s="129"/>
      <c r="B863" s="7" t="s">
        <v>398</v>
      </c>
      <c r="C863" s="94">
        <v>942</v>
      </c>
      <c r="D863" s="4" t="s">
        <v>6</v>
      </c>
      <c r="E863" s="4" t="s">
        <v>24</v>
      </c>
      <c r="F863" s="4" t="s">
        <v>23</v>
      </c>
      <c r="G863" s="100"/>
      <c r="H863" s="4"/>
      <c r="I863" s="4"/>
      <c r="J863" s="4"/>
      <c r="K863" s="8">
        <f>SUM(K864)</f>
        <v>225479.7</v>
      </c>
      <c r="L863" s="9"/>
      <c r="M863" s="9"/>
      <c r="N863" s="9"/>
      <c r="O863" s="9"/>
      <c r="P863" s="9"/>
      <c r="Q863" s="9"/>
      <c r="R863" s="9"/>
      <c r="S863" s="9"/>
    </row>
    <row r="864" spans="1:19" ht="47.25" customHeight="1" x14ac:dyDescent="0.25">
      <c r="A864" s="129"/>
      <c r="B864" s="7" t="s">
        <v>457</v>
      </c>
      <c r="C864" s="94">
        <v>942</v>
      </c>
      <c r="D864" s="4" t="s">
        <v>6</v>
      </c>
      <c r="E864" s="4" t="s">
        <v>24</v>
      </c>
      <c r="F864" s="4" t="s">
        <v>23</v>
      </c>
      <c r="G864" s="100">
        <v>2</v>
      </c>
      <c r="H864" s="4"/>
      <c r="I864" s="4"/>
      <c r="J864" s="4"/>
      <c r="K864" s="8">
        <f>K865</f>
        <v>225479.7</v>
      </c>
    </row>
    <row r="865" spans="1:19" ht="18" customHeight="1" x14ac:dyDescent="0.25">
      <c r="A865" s="129"/>
      <c r="B865" s="7" t="s">
        <v>459</v>
      </c>
      <c r="C865" s="94">
        <v>942</v>
      </c>
      <c r="D865" s="4" t="s">
        <v>6</v>
      </c>
      <c r="E865" s="4" t="s">
        <v>24</v>
      </c>
      <c r="F865" s="4" t="s">
        <v>23</v>
      </c>
      <c r="G865" s="100">
        <v>2</v>
      </c>
      <c r="H865" s="4" t="s">
        <v>2</v>
      </c>
      <c r="I865" s="4"/>
      <c r="J865" s="4"/>
      <c r="K865" s="8">
        <f>SUM(K866+K868+K870+K872+K874)</f>
        <v>225479.7</v>
      </c>
    </row>
    <row r="866" spans="1:19" ht="47.25" customHeight="1" x14ac:dyDescent="0.25">
      <c r="A866" s="129"/>
      <c r="B866" s="6" t="s">
        <v>622</v>
      </c>
      <c r="C866" s="94">
        <v>942</v>
      </c>
      <c r="D866" s="4" t="s">
        <v>6</v>
      </c>
      <c r="E866" s="4" t="s">
        <v>24</v>
      </c>
      <c r="F866" s="4" t="s">
        <v>23</v>
      </c>
      <c r="G866" s="100">
        <v>2</v>
      </c>
      <c r="H866" s="4" t="s">
        <v>2</v>
      </c>
      <c r="I866" s="4" t="s">
        <v>618</v>
      </c>
      <c r="J866" s="4"/>
      <c r="K866" s="8">
        <f>K867</f>
        <v>50000</v>
      </c>
    </row>
    <row r="867" spans="1:19" ht="31.5" customHeight="1" x14ac:dyDescent="0.25">
      <c r="A867" s="129"/>
      <c r="B867" s="7" t="s">
        <v>120</v>
      </c>
      <c r="C867" s="94">
        <v>942</v>
      </c>
      <c r="D867" s="4" t="s">
        <v>6</v>
      </c>
      <c r="E867" s="4" t="s">
        <v>24</v>
      </c>
      <c r="F867" s="4" t="s">
        <v>23</v>
      </c>
      <c r="G867" s="100">
        <v>2</v>
      </c>
      <c r="H867" s="4" t="s">
        <v>2</v>
      </c>
      <c r="I867" s="4" t="s">
        <v>618</v>
      </c>
      <c r="J867" s="4" t="s">
        <v>47</v>
      </c>
      <c r="K867" s="5">
        <f>50000+680+800+600+1000-680-800-600-1000</f>
        <v>50000</v>
      </c>
    </row>
    <row r="868" spans="1:19" ht="31.5" customHeight="1" x14ac:dyDescent="0.25">
      <c r="A868" s="129"/>
      <c r="B868" s="6" t="s">
        <v>624</v>
      </c>
      <c r="C868" s="94">
        <v>942</v>
      </c>
      <c r="D868" s="4" t="s">
        <v>6</v>
      </c>
      <c r="E868" s="4" t="s">
        <v>24</v>
      </c>
      <c r="F868" s="4" t="s">
        <v>23</v>
      </c>
      <c r="G868" s="100">
        <v>2</v>
      </c>
      <c r="H868" s="4" t="s">
        <v>2</v>
      </c>
      <c r="I868" s="4" t="s">
        <v>620</v>
      </c>
      <c r="J868" s="4"/>
      <c r="K868" s="5">
        <f>K869</f>
        <v>1000</v>
      </c>
    </row>
    <row r="869" spans="1:19" ht="31.5" customHeight="1" x14ac:dyDescent="0.25">
      <c r="A869" s="129"/>
      <c r="B869" s="7" t="s">
        <v>120</v>
      </c>
      <c r="C869" s="94">
        <v>942</v>
      </c>
      <c r="D869" s="4" t="s">
        <v>6</v>
      </c>
      <c r="E869" s="4" t="s">
        <v>24</v>
      </c>
      <c r="F869" s="4" t="s">
        <v>23</v>
      </c>
      <c r="G869" s="100">
        <v>2</v>
      </c>
      <c r="H869" s="4" t="s">
        <v>2</v>
      </c>
      <c r="I869" s="4" t="s">
        <v>620</v>
      </c>
      <c r="J869" s="4" t="s">
        <v>47</v>
      </c>
      <c r="K869" s="5">
        <f>1000+1000-1000</f>
        <v>1000</v>
      </c>
    </row>
    <row r="870" spans="1:19" ht="18" customHeight="1" x14ac:dyDescent="0.25">
      <c r="A870" s="129"/>
      <c r="B870" s="6" t="s">
        <v>625</v>
      </c>
      <c r="C870" s="94">
        <v>942</v>
      </c>
      <c r="D870" s="4" t="s">
        <v>6</v>
      </c>
      <c r="E870" s="4" t="s">
        <v>24</v>
      </c>
      <c r="F870" s="4" t="s">
        <v>23</v>
      </c>
      <c r="G870" s="100">
        <v>2</v>
      </c>
      <c r="H870" s="4" t="s">
        <v>2</v>
      </c>
      <c r="I870" s="4" t="s">
        <v>621</v>
      </c>
      <c r="J870" s="4"/>
      <c r="K870" s="5">
        <f>K871</f>
        <v>4189.8</v>
      </c>
    </row>
    <row r="871" spans="1:19" ht="31.5" customHeight="1" x14ac:dyDescent="0.25">
      <c r="A871" s="129"/>
      <c r="B871" s="7" t="s">
        <v>120</v>
      </c>
      <c r="C871" s="94">
        <v>942</v>
      </c>
      <c r="D871" s="4" t="s">
        <v>6</v>
      </c>
      <c r="E871" s="4" t="s">
        <v>24</v>
      </c>
      <c r="F871" s="4" t="s">
        <v>23</v>
      </c>
      <c r="G871" s="100">
        <v>2</v>
      </c>
      <c r="H871" s="4" t="s">
        <v>2</v>
      </c>
      <c r="I871" s="4" t="s">
        <v>621</v>
      </c>
      <c r="J871" s="4" t="s">
        <v>47</v>
      </c>
      <c r="K871" s="5">
        <f>680+800+600+1000+1000+109.8</f>
        <v>4189.8</v>
      </c>
    </row>
    <row r="872" spans="1:19" ht="31.5" customHeight="1" x14ac:dyDescent="0.25">
      <c r="A872" s="129"/>
      <c r="B872" s="7" t="s">
        <v>631</v>
      </c>
      <c r="C872" s="94">
        <v>942</v>
      </c>
      <c r="D872" s="4" t="s">
        <v>6</v>
      </c>
      <c r="E872" s="4" t="s">
        <v>24</v>
      </c>
      <c r="F872" s="4" t="s">
        <v>23</v>
      </c>
      <c r="G872" s="100">
        <v>2</v>
      </c>
      <c r="H872" s="4" t="s">
        <v>2</v>
      </c>
      <c r="I872" s="4" t="s">
        <v>629</v>
      </c>
      <c r="J872" s="4"/>
      <c r="K872" s="8">
        <f>K873</f>
        <v>164653.20000000001</v>
      </c>
    </row>
    <row r="873" spans="1:19" ht="31.5" customHeight="1" x14ac:dyDescent="0.25">
      <c r="A873" s="129"/>
      <c r="B873" s="7" t="s">
        <v>72</v>
      </c>
      <c r="C873" s="94">
        <v>942</v>
      </c>
      <c r="D873" s="4" t="s">
        <v>6</v>
      </c>
      <c r="E873" s="4" t="s">
        <v>24</v>
      </c>
      <c r="F873" s="4" t="s">
        <v>23</v>
      </c>
      <c r="G873" s="100">
        <v>2</v>
      </c>
      <c r="H873" s="4" t="s">
        <v>2</v>
      </c>
      <c r="I873" s="4" t="s">
        <v>629</v>
      </c>
      <c r="J873" s="4" t="s">
        <v>52</v>
      </c>
      <c r="K873" s="8">
        <f>135015.6+29637.6</f>
        <v>164653.20000000001</v>
      </c>
    </row>
    <row r="874" spans="1:19" ht="31.5" customHeight="1" x14ac:dyDescent="0.25">
      <c r="A874" s="129"/>
      <c r="B874" s="7" t="s">
        <v>632</v>
      </c>
      <c r="C874" s="94">
        <v>942</v>
      </c>
      <c r="D874" s="4" t="s">
        <v>6</v>
      </c>
      <c r="E874" s="4" t="s">
        <v>24</v>
      </c>
      <c r="F874" s="4" t="s">
        <v>23</v>
      </c>
      <c r="G874" s="100">
        <v>2</v>
      </c>
      <c r="H874" s="4" t="s">
        <v>2</v>
      </c>
      <c r="I874" s="4" t="s">
        <v>630</v>
      </c>
      <c r="J874" s="4"/>
      <c r="K874" s="8">
        <f>K875</f>
        <v>5636.7</v>
      </c>
    </row>
    <row r="875" spans="1:19" ht="31.5" customHeight="1" x14ac:dyDescent="0.25">
      <c r="A875" s="129"/>
      <c r="B875" s="7" t="s">
        <v>72</v>
      </c>
      <c r="C875" s="94">
        <v>942</v>
      </c>
      <c r="D875" s="4" t="s">
        <v>6</v>
      </c>
      <c r="E875" s="4" t="s">
        <v>24</v>
      </c>
      <c r="F875" s="4" t="s">
        <v>23</v>
      </c>
      <c r="G875" s="100">
        <v>2</v>
      </c>
      <c r="H875" s="4" t="s">
        <v>2</v>
      </c>
      <c r="I875" s="4" t="s">
        <v>630</v>
      </c>
      <c r="J875" s="4" t="s">
        <v>52</v>
      </c>
      <c r="K875" s="8">
        <v>5636.7</v>
      </c>
    </row>
    <row r="876" spans="1:19" s="47" customFormat="1" ht="18" customHeight="1" x14ac:dyDescent="0.25">
      <c r="A876" s="129"/>
      <c r="B876" s="7" t="s">
        <v>18</v>
      </c>
      <c r="C876" s="94">
        <v>942</v>
      </c>
      <c r="D876" s="4" t="s">
        <v>8</v>
      </c>
      <c r="E876" s="4"/>
      <c r="F876" s="4"/>
      <c r="G876" s="100"/>
      <c r="H876" s="4"/>
      <c r="I876" s="4"/>
      <c r="J876" s="4"/>
      <c r="K876" s="8">
        <f>SUM(K877)</f>
        <v>25.1</v>
      </c>
      <c r="L876" s="9"/>
      <c r="M876" s="9"/>
      <c r="N876" s="9"/>
      <c r="O876" s="9"/>
      <c r="P876" s="9"/>
      <c r="Q876" s="9"/>
      <c r="R876" s="9"/>
      <c r="S876" s="9"/>
    </row>
    <row r="877" spans="1:19" s="47" customFormat="1" ht="18.75" customHeight="1" x14ac:dyDescent="0.25">
      <c r="A877" s="129"/>
      <c r="B877" s="7" t="s">
        <v>231</v>
      </c>
      <c r="C877" s="94">
        <v>942</v>
      </c>
      <c r="D877" s="4" t="s">
        <v>8</v>
      </c>
      <c r="E877" s="4" t="s">
        <v>7</v>
      </c>
      <c r="F877" s="4"/>
      <c r="G877" s="100"/>
      <c r="H877" s="4"/>
      <c r="I877" s="4"/>
      <c r="J877" s="4"/>
      <c r="K877" s="8">
        <f>SUM(K878)</f>
        <v>25.1</v>
      </c>
      <c r="L877" s="9"/>
      <c r="M877" s="9"/>
      <c r="N877" s="9"/>
      <c r="O877" s="9"/>
      <c r="P877" s="9"/>
      <c r="Q877" s="9"/>
      <c r="R877" s="9"/>
      <c r="S877" s="9"/>
    </row>
    <row r="878" spans="1:19" s="47" customFormat="1" ht="31.5" customHeight="1" x14ac:dyDescent="0.25">
      <c r="A878" s="129"/>
      <c r="B878" s="7" t="s">
        <v>266</v>
      </c>
      <c r="C878" s="94">
        <v>942</v>
      </c>
      <c r="D878" s="4" t="s">
        <v>8</v>
      </c>
      <c r="E878" s="4" t="s">
        <v>7</v>
      </c>
      <c r="F878" s="4" t="s">
        <v>23</v>
      </c>
      <c r="G878" s="100"/>
      <c r="H878" s="4"/>
      <c r="I878" s="4"/>
      <c r="J878" s="4"/>
      <c r="K878" s="8">
        <f>SUM(K879)</f>
        <v>25.1</v>
      </c>
      <c r="L878" s="9"/>
      <c r="M878" s="9"/>
      <c r="N878" s="9"/>
      <c r="O878" s="9"/>
      <c r="P878" s="9"/>
      <c r="Q878" s="9"/>
      <c r="R878" s="9"/>
      <c r="S878" s="9"/>
    </row>
    <row r="879" spans="1:19" s="47" customFormat="1" ht="31.5" customHeight="1" x14ac:dyDescent="0.25">
      <c r="A879" s="129"/>
      <c r="B879" s="7" t="s">
        <v>498</v>
      </c>
      <c r="C879" s="94">
        <v>942</v>
      </c>
      <c r="D879" s="4" t="s">
        <v>8</v>
      </c>
      <c r="E879" s="4" t="s">
        <v>7</v>
      </c>
      <c r="F879" s="4" t="s">
        <v>23</v>
      </c>
      <c r="G879" s="100">
        <v>1</v>
      </c>
      <c r="H879" s="4"/>
      <c r="I879" s="4"/>
      <c r="J879" s="4"/>
      <c r="K879" s="8">
        <f>SUM(K880)</f>
        <v>25.1</v>
      </c>
      <c r="L879" s="9"/>
      <c r="M879" s="9"/>
      <c r="N879" s="9"/>
      <c r="O879" s="9"/>
      <c r="P879" s="9"/>
      <c r="Q879" s="9"/>
      <c r="R879" s="9"/>
      <c r="S879" s="9"/>
    </row>
    <row r="880" spans="1:19" s="47" customFormat="1" ht="63" customHeight="1" x14ac:dyDescent="0.25">
      <c r="A880" s="129"/>
      <c r="B880" s="7" t="s">
        <v>458</v>
      </c>
      <c r="C880" s="94">
        <v>942</v>
      </c>
      <c r="D880" s="4" t="s">
        <v>8</v>
      </c>
      <c r="E880" s="4" t="s">
        <v>7</v>
      </c>
      <c r="F880" s="4" t="s">
        <v>23</v>
      </c>
      <c r="G880" s="100">
        <v>1</v>
      </c>
      <c r="H880" s="4" t="s">
        <v>2</v>
      </c>
      <c r="I880" s="4"/>
      <c r="J880" s="4"/>
      <c r="K880" s="8">
        <f>SUM(K881)</f>
        <v>25.1</v>
      </c>
      <c r="L880" s="9"/>
      <c r="M880" s="9"/>
      <c r="N880" s="9"/>
      <c r="O880" s="9"/>
      <c r="P880" s="9"/>
      <c r="Q880" s="9"/>
      <c r="R880" s="9"/>
      <c r="S880" s="9"/>
    </row>
    <row r="881" spans="1:19" s="47" customFormat="1" ht="18" customHeight="1" x14ac:dyDescent="0.25">
      <c r="A881" s="129"/>
      <c r="B881" s="7" t="s">
        <v>233</v>
      </c>
      <c r="C881" s="94">
        <v>942</v>
      </c>
      <c r="D881" s="4" t="s">
        <v>8</v>
      </c>
      <c r="E881" s="4" t="s">
        <v>7</v>
      </c>
      <c r="F881" s="4" t="s">
        <v>23</v>
      </c>
      <c r="G881" s="100">
        <v>1</v>
      </c>
      <c r="H881" s="4" t="s">
        <v>2</v>
      </c>
      <c r="I881" s="4" t="s">
        <v>232</v>
      </c>
      <c r="J881" s="4"/>
      <c r="K881" s="8">
        <f>K882</f>
        <v>25.1</v>
      </c>
      <c r="L881" s="9"/>
      <c r="M881" s="9"/>
      <c r="N881" s="9"/>
      <c r="O881" s="9"/>
      <c r="P881" s="9"/>
      <c r="Q881" s="9"/>
      <c r="R881" s="9"/>
      <c r="S881" s="9"/>
    </row>
    <row r="882" spans="1:19" ht="31.5" customHeight="1" x14ac:dyDescent="0.25">
      <c r="A882" s="129"/>
      <c r="B882" s="7" t="s">
        <v>120</v>
      </c>
      <c r="C882" s="94">
        <v>942</v>
      </c>
      <c r="D882" s="4" t="s">
        <v>8</v>
      </c>
      <c r="E882" s="4" t="s">
        <v>7</v>
      </c>
      <c r="F882" s="4" t="s">
        <v>23</v>
      </c>
      <c r="G882" s="100">
        <v>1</v>
      </c>
      <c r="H882" s="4" t="s">
        <v>2</v>
      </c>
      <c r="I882" s="4" t="s">
        <v>232</v>
      </c>
      <c r="J882" s="4" t="s">
        <v>47</v>
      </c>
      <c r="K882" s="8">
        <v>25.1</v>
      </c>
    </row>
    <row r="883" spans="1:19" ht="31.5" customHeight="1" x14ac:dyDescent="0.25">
      <c r="A883" s="129" t="s">
        <v>10</v>
      </c>
      <c r="B883" s="7" t="s">
        <v>399</v>
      </c>
      <c r="C883" s="94">
        <v>947</v>
      </c>
      <c r="D883" s="4"/>
      <c r="E883" s="4"/>
      <c r="F883" s="4"/>
      <c r="G883" s="4"/>
      <c r="H883" s="4"/>
      <c r="I883" s="4"/>
      <c r="J883" s="4"/>
      <c r="K883" s="8">
        <f>SUM(K884+K908)</f>
        <v>23240</v>
      </c>
    </row>
    <row r="884" spans="1:19" ht="18" customHeight="1" x14ac:dyDescent="0.25">
      <c r="A884" s="129"/>
      <c r="B884" s="7" t="s">
        <v>1</v>
      </c>
      <c r="C884" s="94">
        <v>947</v>
      </c>
      <c r="D884" s="4" t="s">
        <v>2</v>
      </c>
      <c r="E884" s="4"/>
      <c r="F884" s="4"/>
      <c r="G884" s="4"/>
      <c r="H884" s="4"/>
      <c r="I884" s="4"/>
      <c r="J884" s="4"/>
      <c r="K884" s="8">
        <f t="shared" ref="K884:K886" si="39">SUM(K885)</f>
        <v>23168.2</v>
      </c>
    </row>
    <row r="885" spans="1:19" ht="18" customHeight="1" x14ac:dyDescent="0.25">
      <c r="A885" s="129"/>
      <c r="B885" s="7" t="s">
        <v>9</v>
      </c>
      <c r="C885" s="94">
        <v>947</v>
      </c>
      <c r="D885" s="4" t="s">
        <v>2</v>
      </c>
      <c r="E885" s="4" t="s">
        <v>39</v>
      </c>
      <c r="F885" s="4"/>
      <c r="G885" s="4"/>
      <c r="H885" s="4"/>
      <c r="I885" s="4"/>
      <c r="J885" s="4"/>
      <c r="K885" s="8">
        <f>SUM(K886)</f>
        <v>23168.2</v>
      </c>
    </row>
    <row r="886" spans="1:19" ht="31.5" customHeight="1" x14ac:dyDescent="0.25">
      <c r="A886" s="129"/>
      <c r="B886" s="7" t="s">
        <v>339</v>
      </c>
      <c r="C886" s="94">
        <v>947</v>
      </c>
      <c r="D886" s="4" t="s">
        <v>2</v>
      </c>
      <c r="E886" s="4" t="s">
        <v>39</v>
      </c>
      <c r="F886" s="4" t="s">
        <v>124</v>
      </c>
      <c r="G886" s="4"/>
      <c r="H886" s="4"/>
      <c r="I886" s="4"/>
      <c r="J886" s="4"/>
      <c r="K886" s="8">
        <f t="shared" si="39"/>
        <v>23168.2</v>
      </c>
    </row>
    <row r="887" spans="1:19" ht="31.5" customHeight="1" x14ac:dyDescent="0.25">
      <c r="A887" s="129"/>
      <c r="B887" s="7" t="s">
        <v>340</v>
      </c>
      <c r="C887" s="94">
        <v>947</v>
      </c>
      <c r="D887" s="4" t="s">
        <v>2</v>
      </c>
      <c r="E887" s="4" t="s">
        <v>39</v>
      </c>
      <c r="F887" s="4" t="s">
        <v>124</v>
      </c>
      <c r="G887" s="4" t="s">
        <v>87</v>
      </c>
      <c r="H887" s="4"/>
      <c r="I887" s="4"/>
      <c r="J887" s="4"/>
      <c r="K887" s="8">
        <f>SUM(K888+K897+K900+K903)</f>
        <v>23168.2</v>
      </c>
    </row>
    <row r="888" spans="1:19" ht="47.25" customHeight="1" x14ac:dyDescent="0.25">
      <c r="A888" s="129"/>
      <c r="B888" s="7" t="s">
        <v>400</v>
      </c>
      <c r="C888" s="94">
        <v>947</v>
      </c>
      <c r="D888" s="4" t="s">
        <v>2</v>
      </c>
      <c r="E888" s="4" t="s">
        <v>39</v>
      </c>
      <c r="F888" s="4" t="s">
        <v>124</v>
      </c>
      <c r="G888" s="4" t="s">
        <v>87</v>
      </c>
      <c r="H888" s="4" t="s">
        <v>2</v>
      </c>
      <c r="I888" s="4"/>
      <c r="J888" s="4"/>
      <c r="K888" s="8">
        <f>SUM(K889+K893+K895)</f>
        <v>11365.500000000002</v>
      </c>
    </row>
    <row r="889" spans="1:19" ht="18" customHeight="1" x14ac:dyDescent="0.25">
      <c r="A889" s="129"/>
      <c r="B889" s="7" t="s">
        <v>45</v>
      </c>
      <c r="C889" s="94">
        <v>947</v>
      </c>
      <c r="D889" s="4" t="s">
        <v>2</v>
      </c>
      <c r="E889" s="4" t="s">
        <v>39</v>
      </c>
      <c r="F889" s="4" t="s">
        <v>124</v>
      </c>
      <c r="G889" s="4" t="s">
        <v>87</v>
      </c>
      <c r="H889" s="4" t="s">
        <v>2</v>
      </c>
      <c r="I889" s="4" t="s">
        <v>75</v>
      </c>
      <c r="J889" s="4"/>
      <c r="K889" s="8">
        <f>SUM(K890:K892)</f>
        <v>11276.2</v>
      </c>
    </row>
    <row r="890" spans="1:19" ht="52.5" customHeight="1" x14ac:dyDescent="0.25">
      <c r="A890" s="129"/>
      <c r="B890" s="7" t="s">
        <v>119</v>
      </c>
      <c r="C890" s="94">
        <v>947</v>
      </c>
      <c r="D890" s="4" t="s">
        <v>2</v>
      </c>
      <c r="E890" s="4" t="s">
        <v>39</v>
      </c>
      <c r="F890" s="4" t="s">
        <v>124</v>
      </c>
      <c r="G890" s="4" t="s">
        <v>87</v>
      </c>
      <c r="H890" s="4" t="s">
        <v>2</v>
      </c>
      <c r="I890" s="4" t="s">
        <v>75</v>
      </c>
      <c r="J890" s="4" t="s">
        <v>46</v>
      </c>
      <c r="K890" s="8">
        <v>11064.6</v>
      </c>
    </row>
    <row r="891" spans="1:19" ht="31.5" customHeight="1" x14ac:dyDescent="0.25">
      <c r="A891" s="129"/>
      <c r="B891" s="7" t="s">
        <v>120</v>
      </c>
      <c r="C891" s="94">
        <v>947</v>
      </c>
      <c r="D891" s="4" t="s">
        <v>2</v>
      </c>
      <c r="E891" s="4" t="s">
        <v>39</v>
      </c>
      <c r="F891" s="4" t="s">
        <v>124</v>
      </c>
      <c r="G891" s="4" t="s">
        <v>87</v>
      </c>
      <c r="H891" s="4" t="s">
        <v>2</v>
      </c>
      <c r="I891" s="4" t="s">
        <v>75</v>
      </c>
      <c r="J891" s="4" t="s">
        <v>47</v>
      </c>
      <c r="K891" s="8">
        <v>203.6</v>
      </c>
    </row>
    <row r="892" spans="1:19" ht="18" customHeight="1" x14ac:dyDescent="0.25">
      <c r="A892" s="129"/>
      <c r="B892" s="7" t="s">
        <v>48</v>
      </c>
      <c r="C892" s="94">
        <v>947</v>
      </c>
      <c r="D892" s="4" t="s">
        <v>2</v>
      </c>
      <c r="E892" s="4" t="s">
        <v>39</v>
      </c>
      <c r="F892" s="4" t="s">
        <v>124</v>
      </c>
      <c r="G892" s="4" t="s">
        <v>87</v>
      </c>
      <c r="H892" s="4" t="s">
        <v>2</v>
      </c>
      <c r="I892" s="4" t="s">
        <v>75</v>
      </c>
      <c r="J892" s="4" t="s">
        <v>49</v>
      </c>
      <c r="K892" s="8">
        <v>8</v>
      </c>
    </row>
    <row r="893" spans="1:19" s="47" customFormat="1" ht="18" customHeight="1" x14ac:dyDescent="0.25">
      <c r="A893" s="129"/>
      <c r="B893" s="7" t="s">
        <v>230</v>
      </c>
      <c r="C893" s="94">
        <v>947</v>
      </c>
      <c r="D893" s="4" t="s">
        <v>2</v>
      </c>
      <c r="E893" s="4" t="s">
        <v>39</v>
      </c>
      <c r="F893" s="4" t="s">
        <v>124</v>
      </c>
      <c r="G893" s="100">
        <v>1</v>
      </c>
      <c r="H893" s="4" t="s">
        <v>2</v>
      </c>
      <c r="I893" s="4" t="s">
        <v>229</v>
      </c>
      <c r="J893" s="4"/>
      <c r="K893" s="8">
        <f>SUM(K894)</f>
        <v>31.7</v>
      </c>
      <c r="L893" s="9"/>
      <c r="M893" s="9"/>
      <c r="N893" s="9"/>
      <c r="O893" s="9"/>
      <c r="P893" s="9"/>
      <c r="Q893" s="9"/>
      <c r="R893" s="9"/>
      <c r="S893" s="9"/>
    </row>
    <row r="894" spans="1:19" s="47" customFormat="1" ht="31.5" customHeight="1" x14ac:dyDescent="0.25">
      <c r="A894" s="129"/>
      <c r="B894" s="7" t="s">
        <v>120</v>
      </c>
      <c r="C894" s="94">
        <v>947</v>
      </c>
      <c r="D894" s="4" t="s">
        <v>2</v>
      </c>
      <c r="E894" s="4" t="s">
        <v>39</v>
      </c>
      <c r="F894" s="4" t="s">
        <v>124</v>
      </c>
      <c r="G894" s="100">
        <v>1</v>
      </c>
      <c r="H894" s="4" t="s">
        <v>2</v>
      </c>
      <c r="I894" s="4" t="s">
        <v>229</v>
      </c>
      <c r="J894" s="4" t="s">
        <v>47</v>
      </c>
      <c r="K894" s="8">
        <f>31.7</f>
        <v>31.7</v>
      </c>
      <c r="L894" s="9"/>
      <c r="M894" s="9"/>
      <c r="N894" s="9"/>
      <c r="O894" s="9"/>
      <c r="P894" s="9"/>
      <c r="Q894" s="9"/>
      <c r="R894" s="9"/>
      <c r="S894" s="9"/>
    </row>
    <row r="895" spans="1:19" s="47" customFormat="1" ht="31.5" customHeight="1" x14ac:dyDescent="0.25">
      <c r="A895" s="129"/>
      <c r="B895" s="7" t="s">
        <v>234</v>
      </c>
      <c r="C895" s="94">
        <v>947</v>
      </c>
      <c r="D895" s="4" t="s">
        <v>2</v>
      </c>
      <c r="E895" s="4" t="s">
        <v>39</v>
      </c>
      <c r="F895" s="4" t="s">
        <v>124</v>
      </c>
      <c r="G895" s="100">
        <v>1</v>
      </c>
      <c r="H895" s="4" t="s">
        <v>2</v>
      </c>
      <c r="I895" s="4" t="s">
        <v>235</v>
      </c>
      <c r="J895" s="4"/>
      <c r="K895" s="8">
        <f>SUM(K896)</f>
        <v>57.6</v>
      </c>
      <c r="L895" s="9"/>
      <c r="M895" s="9"/>
      <c r="N895" s="9"/>
      <c r="O895" s="9"/>
      <c r="P895" s="9"/>
      <c r="Q895" s="9"/>
      <c r="R895" s="9"/>
      <c r="S895" s="9"/>
    </row>
    <row r="896" spans="1:19" s="47" customFormat="1" ht="31.5" customHeight="1" x14ac:dyDescent="0.25">
      <c r="A896" s="129"/>
      <c r="B896" s="7" t="s">
        <v>120</v>
      </c>
      <c r="C896" s="94">
        <v>947</v>
      </c>
      <c r="D896" s="4" t="s">
        <v>2</v>
      </c>
      <c r="E896" s="4" t="s">
        <v>39</v>
      </c>
      <c r="F896" s="4" t="s">
        <v>124</v>
      </c>
      <c r="G896" s="100">
        <v>1</v>
      </c>
      <c r="H896" s="4" t="s">
        <v>2</v>
      </c>
      <c r="I896" s="4" t="s">
        <v>235</v>
      </c>
      <c r="J896" s="4" t="s">
        <v>47</v>
      </c>
      <c r="K896" s="8">
        <f>57.6</f>
        <v>57.6</v>
      </c>
      <c r="L896" s="9"/>
      <c r="M896" s="9"/>
      <c r="N896" s="9"/>
      <c r="O896" s="9"/>
      <c r="P896" s="9"/>
      <c r="Q896" s="9"/>
      <c r="R896" s="9"/>
      <c r="S896" s="9"/>
    </row>
    <row r="897" spans="1:19" s="47" customFormat="1" ht="47.25" customHeight="1" x14ac:dyDescent="0.25">
      <c r="A897" s="129"/>
      <c r="B897" s="7" t="s">
        <v>515</v>
      </c>
      <c r="C897" s="94">
        <v>947</v>
      </c>
      <c r="D897" s="4" t="s">
        <v>2</v>
      </c>
      <c r="E897" s="4" t="s">
        <v>39</v>
      </c>
      <c r="F897" s="4" t="s">
        <v>124</v>
      </c>
      <c r="G897" s="4" t="s">
        <v>87</v>
      </c>
      <c r="H897" s="4" t="s">
        <v>4</v>
      </c>
      <c r="I897" s="4"/>
      <c r="J897" s="4"/>
      <c r="K897" s="8">
        <f t="shared" ref="K897:K898" si="40">K898</f>
        <v>9063.9</v>
      </c>
      <c r="L897" s="9"/>
      <c r="M897" s="9"/>
      <c r="N897" s="9"/>
      <c r="O897" s="9"/>
      <c r="P897" s="9"/>
      <c r="Q897" s="9"/>
      <c r="R897" s="9"/>
      <c r="S897" s="9"/>
    </row>
    <row r="898" spans="1:19" s="47" customFormat="1" ht="47.25" customHeight="1" x14ac:dyDescent="0.25">
      <c r="A898" s="129"/>
      <c r="B898" s="7" t="s">
        <v>64</v>
      </c>
      <c r="C898" s="94">
        <v>947</v>
      </c>
      <c r="D898" s="4" t="s">
        <v>2</v>
      </c>
      <c r="E898" s="4" t="s">
        <v>39</v>
      </c>
      <c r="F898" s="4" t="s">
        <v>124</v>
      </c>
      <c r="G898" s="4" t="s">
        <v>87</v>
      </c>
      <c r="H898" s="4" t="s">
        <v>4</v>
      </c>
      <c r="I898" s="4" t="s">
        <v>82</v>
      </c>
      <c r="J898" s="4"/>
      <c r="K898" s="8">
        <f t="shared" si="40"/>
        <v>9063.9</v>
      </c>
      <c r="L898" s="9"/>
      <c r="M898" s="9"/>
      <c r="N898" s="9"/>
      <c r="O898" s="9"/>
      <c r="P898" s="9"/>
      <c r="Q898" s="9"/>
      <c r="R898" s="9"/>
      <c r="S898" s="9"/>
    </row>
    <row r="899" spans="1:19" s="47" customFormat="1" ht="31.5" customHeight="1" x14ac:dyDescent="0.25">
      <c r="A899" s="129"/>
      <c r="B899" s="37" t="s">
        <v>118</v>
      </c>
      <c r="C899" s="94">
        <v>947</v>
      </c>
      <c r="D899" s="4" t="s">
        <v>2</v>
      </c>
      <c r="E899" s="4" t="s">
        <v>39</v>
      </c>
      <c r="F899" s="4" t="s">
        <v>124</v>
      </c>
      <c r="G899" s="4" t="s">
        <v>87</v>
      </c>
      <c r="H899" s="4" t="s">
        <v>4</v>
      </c>
      <c r="I899" s="4" t="s">
        <v>82</v>
      </c>
      <c r="J899" s="4" t="s">
        <v>57</v>
      </c>
      <c r="K899" s="8">
        <v>9063.9</v>
      </c>
      <c r="L899" s="9"/>
      <c r="M899" s="9"/>
      <c r="N899" s="9"/>
      <c r="O899" s="9"/>
      <c r="P899" s="9"/>
      <c r="Q899" s="9"/>
      <c r="R899" s="9"/>
      <c r="S899" s="9"/>
    </row>
    <row r="900" spans="1:19" s="47" customFormat="1" ht="31.5" customHeight="1" x14ac:dyDescent="0.25">
      <c r="A900" s="129"/>
      <c r="B900" s="7" t="s">
        <v>504</v>
      </c>
      <c r="C900" s="94">
        <v>947</v>
      </c>
      <c r="D900" s="4" t="s">
        <v>2</v>
      </c>
      <c r="E900" s="4" t="s">
        <v>39</v>
      </c>
      <c r="F900" s="4" t="s">
        <v>124</v>
      </c>
      <c r="G900" s="4" t="s">
        <v>87</v>
      </c>
      <c r="H900" s="4" t="s">
        <v>5</v>
      </c>
      <c r="I900" s="4"/>
      <c r="J900" s="4"/>
      <c r="K900" s="8">
        <f t="shared" ref="K900:K901" si="41">SUM(K901)</f>
        <v>1390</v>
      </c>
      <c r="L900" s="9"/>
      <c r="M900" s="9"/>
      <c r="N900" s="9"/>
      <c r="O900" s="9"/>
      <c r="P900" s="9"/>
      <c r="Q900" s="9"/>
      <c r="R900" s="9"/>
      <c r="S900" s="9"/>
    </row>
    <row r="901" spans="1:19" s="47" customFormat="1" ht="47.25" customHeight="1" x14ac:dyDescent="0.25">
      <c r="A901" s="129"/>
      <c r="B901" s="7" t="s">
        <v>401</v>
      </c>
      <c r="C901" s="94">
        <v>947</v>
      </c>
      <c r="D901" s="4" t="s">
        <v>2</v>
      </c>
      <c r="E901" s="4" t="s">
        <v>39</v>
      </c>
      <c r="F901" s="4" t="s">
        <v>124</v>
      </c>
      <c r="G901" s="4" t="s">
        <v>87</v>
      </c>
      <c r="H901" s="4" t="s">
        <v>5</v>
      </c>
      <c r="I901" s="4" t="s">
        <v>151</v>
      </c>
      <c r="J901" s="4"/>
      <c r="K901" s="8">
        <f t="shared" si="41"/>
        <v>1390</v>
      </c>
      <c r="L901" s="9"/>
      <c r="M901" s="9"/>
      <c r="N901" s="9"/>
      <c r="O901" s="9"/>
      <c r="P901" s="9"/>
      <c r="Q901" s="9"/>
      <c r="R901" s="9"/>
      <c r="S901" s="9"/>
    </row>
    <row r="902" spans="1:19" s="47" customFormat="1" ht="31.5" customHeight="1" x14ac:dyDescent="0.25">
      <c r="A902" s="129"/>
      <c r="B902" s="7" t="s">
        <v>120</v>
      </c>
      <c r="C902" s="94">
        <v>947</v>
      </c>
      <c r="D902" s="4" t="s">
        <v>2</v>
      </c>
      <c r="E902" s="4" t="s">
        <v>39</v>
      </c>
      <c r="F902" s="4" t="s">
        <v>124</v>
      </c>
      <c r="G902" s="4" t="s">
        <v>87</v>
      </c>
      <c r="H902" s="4" t="s">
        <v>5</v>
      </c>
      <c r="I902" s="4" t="s">
        <v>151</v>
      </c>
      <c r="J902" s="4" t="s">
        <v>47</v>
      </c>
      <c r="K902" s="8">
        <f>250+1140</f>
        <v>1390</v>
      </c>
      <c r="L902" s="9"/>
      <c r="M902" s="9"/>
      <c r="N902" s="9"/>
      <c r="O902" s="9"/>
      <c r="P902" s="9"/>
      <c r="Q902" s="9"/>
      <c r="R902" s="9"/>
      <c r="S902" s="9"/>
    </row>
    <row r="903" spans="1:19" s="47" customFormat="1" ht="31.5" customHeight="1" x14ac:dyDescent="0.25">
      <c r="A903" s="129"/>
      <c r="B903" s="7" t="s">
        <v>170</v>
      </c>
      <c r="C903" s="94">
        <v>947</v>
      </c>
      <c r="D903" s="4" t="s">
        <v>2</v>
      </c>
      <c r="E903" s="4" t="s">
        <v>39</v>
      </c>
      <c r="F903" s="4" t="s">
        <v>124</v>
      </c>
      <c r="G903" s="4" t="s">
        <v>87</v>
      </c>
      <c r="H903" s="4" t="s">
        <v>6</v>
      </c>
      <c r="I903" s="4"/>
      <c r="J903" s="4"/>
      <c r="K903" s="8">
        <f>SUM(K906+K904)</f>
        <v>1348.8</v>
      </c>
      <c r="L903" s="9"/>
      <c r="M903" s="9"/>
      <c r="N903" s="9"/>
      <c r="O903" s="9"/>
      <c r="P903" s="9"/>
      <c r="Q903" s="9"/>
      <c r="R903" s="9"/>
      <c r="S903" s="9"/>
    </row>
    <row r="904" spans="1:19" s="47" customFormat="1" ht="18.75" customHeight="1" x14ac:dyDescent="0.25">
      <c r="A904" s="129"/>
      <c r="B904" s="7" t="s">
        <v>559</v>
      </c>
      <c r="C904" s="114">
        <v>947</v>
      </c>
      <c r="D904" s="4" t="s">
        <v>2</v>
      </c>
      <c r="E904" s="4" t="s">
        <v>39</v>
      </c>
      <c r="F904" s="4" t="s">
        <v>124</v>
      </c>
      <c r="G904" s="4" t="s">
        <v>87</v>
      </c>
      <c r="H904" s="4" t="s">
        <v>6</v>
      </c>
      <c r="I904" s="4" t="s">
        <v>558</v>
      </c>
      <c r="J904" s="4"/>
      <c r="K904" s="8">
        <f>K905</f>
        <v>390.8</v>
      </c>
      <c r="L904" s="9"/>
      <c r="M904" s="9"/>
      <c r="N904" s="9"/>
      <c r="O904" s="9"/>
      <c r="P904" s="9"/>
      <c r="Q904" s="9"/>
      <c r="R904" s="9"/>
      <c r="S904" s="9"/>
    </row>
    <row r="905" spans="1:19" s="47" customFormat="1" ht="23.25" customHeight="1" x14ac:dyDescent="0.25">
      <c r="A905" s="129"/>
      <c r="B905" s="7" t="s">
        <v>48</v>
      </c>
      <c r="C905" s="114">
        <v>947</v>
      </c>
      <c r="D905" s="4" t="s">
        <v>2</v>
      </c>
      <c r="E905" s="4" t="s">
        <v>39</v>
      </c>
      <c r="F905" s="4" t="s">
        <v>124</v>
      </c>
      <c r="G905" s="4" t="s">
        <v>87</v>
      </c>
      <c r="H905" s="4" t="s">
        <v>6</v>
      </c>
      <c r="I905" s="4" t="s">
        <v>558</v>
      </c>
      <c r="J905" s="4" t="s">
        <v>49</v>
      </c>
      <c r="K905" s="8">
        <v>390.8</v>
      </c>
      <c r="L905" s="9"/>
      <c r="M905" s="9"/>
      <c r="N905" s="9"/>
      <c r="O905" s="9"/>
      <c r="P905" s="9"/>
      <c r="Q905" s="9"/>
      <c r="R905" s="9"/>
      <c r="S905" s="9"/>
    </row>
    <row r="906" spans="1:19" s="47" customFormat="1" ht="31.5" customHeight="1" x14ac:dyDescent="0.25">
      <c r="A906" s="129"/>
      <c r="B906" s="7" t="s">
        <v>171</v>
      </c>
      <c r="C906" s="94">
        <v>947</v>
      </c>
      <c r="D906" s="4" t="s">
        <v>2</v>
      </c>
      <c r="E906" s="4" t="s">
        <v>39</v>
      </c>
      <c r="F906" s="4" t="s">
        <v>124</v>
      </c>
      <c r="G906" s="4" t="s">
        <v>87</v>
      </c>
      <c r="H906" s="4" t="s">
        <v>6</v>
      </c>
      <c r="I906" s="4" t="s">
        <v>169</v>
      </c>
      <c r="J906" s="4"/>
      <c r="K906" s="8">
        <f>SUM(K907)</f>
        <v>958</v>
      </c>
      <c r="L906" s="9"/>
      <c r="M906" s="9"/>
      <c r="N906" s="9"/>
      <c r="O906" s="9"/>
      <c r="P906" s="9"/>
      <c r="Q906" s="9"/>
      <c r="R906" s="9"/>
      <c r="S906" s="9"/>
    </row>
    <row r="907" spans="1:19" s="47" customFormat="1" ht="31.5" customHeight="1" x14ac:dyDescent="0.25">
      <c r="A907" s="129"/>
      <c r="B907" s="7" t="s">
        <v>120</v>
      </c>
      <c r="C907" s="94">
        <v>947</v>
      </c>
      <c r="D907" s="4" t="s">
        <v>2</v>
      </c>
      <c r="E907" s="4" t="s">
        <v>39</v>
      </c>
      <c r="F907" s="4" t="s">
        <v>124</v>
      </c>
      <c r="G907" s="4" t="s">
        <v>87</v>
      </c>
      <c r="H907" s="4" t="s">
        <v>6</v>
      </c>
      <c r="I907" s="4" t="s">
        <v>169</v>
      </c>
      <c r="J907" s="4" t="s">
        <v>47</v>
      </c>
      <c r="K907" s="8">
        <f>958</f>
        <v>958</v>
      </c>
      <c r="L907" s="9"/>
      <c r="M907" s="9"/>
      <c r="N907" s="9"/>
      <c r="O907" s="9"/>
      <c r="P907" s="9"/>
      <c r="Q907" s="9"/>
      <c r="R907" s="9"/>
      <c r="S907" s="9"/>
    </row>
    <row r="908" spans="1:19" s="47" customFormat="1" ht="18" customHeight="1" x14ac:dyDescent="0.25">
      <c r="A908" s="129"/>
      <c r="B908" s="58" t="s">
        <v>18</v>
      </c>
      <c r="C908" s="94">
        <v>947</v>
      </c>
      <c r="D908" s="4" t="s">
        <v>8</v>
      </c>
      <c r="E908" s="4"/>
      <c r="F908" s="4"/>
      <c r="G908" s="4"/>
      <c r="H908" s="4"/>
      <c r="I908" s="4"/>
      <c r="J908" s="4"/>
      <c r="K908" s="8">
        <f t="shared" ref="K908:K912" si="42">SUM(K909)</f>
        <v>71.8</v>
      </c>
      <c r="L908" s="9"/>
      <c r="M908" s="9"/>
      <c r="N908" s="9"/>
      <c r="O908" s="9"/>
      <c r="P908" s="9"/>
      <c r="Q908" s="9"/>
      <c r="R908" s="9"/>
      <c r="S908" s="9"/>
    </row>
    <row r="909" spans="1:19" s="47" customFormat="1" ht="19.5" customHeight="1" x14ac:dyDescent="0.25">
      <c r="A909" s="129"/>
      <c r="B909" s="7" t="s">
        <v>231</v>
      </c>
      <c r="C909" s="94">
        <v>947</v>
      </c>
      <c r="D909" s="4" t="s">
        <v>8</v>
      </c>
      <c r="E909" s="4" t="s">
        <v>7</v>
      </c>
      <c r="F909" s="4"/>
      <c r="G909" s="4"/>
      <c r="H909" s="4"/>
      <c r="I909" s="4"/>
      <c r="J909" s="95"/>
      <c r="K909" s="8">
        <f t="shared" si="42"/>
        <v>71.8</v>
      </c>
      <c r="L909" s="9"/>
      <c r="M909" s="9"/>
      <c r="N909" s="9"/>
      <c r="O909" s="9"/>
      <c r="P909" s="9"/>
      <c r="Q909" s="9"/>
      <c r="R909" s="9"/>
      <c r="S909" s="9"/>
    </row>
    <row r="910" spans="1:19" s="47" customFormat="1" ht="31.5" customHeight="1" x14ac:dyDescent="0.25">
      <c r="A910" s="129"/>
      <c r="B910" s="7" t="s">
        <v>339</v>
      </c>
      <c r="C910" s="94">
        <v>947</v>
      </c>
      <c r="D910" s="4" t="s">
        <v>8</v>
      </c>
      <c r="E910" s="4" t="s">
        <v>7</v>
      </c>
      <c r="F910" s="4" t="s">
        <v>124</v>
      </c>
      <c r="G910" s="4"/>
      <c r="H910" s="4"/>
      <c r="I910" s="4"/>
      <c r="J910" s="95"/>
      <c r="K910" s="8">
        <f t="shared" si="42"/>
        <v>71.8</v>
      </c>
      <c r="L910" s="9"/>
      <c r="M910" s="9"/>
      <c r="N910" s="9"/>
      <c r="O910" s="9"/>
      <c r="P910" s="9"/>
      <c r="Q910" s="9"/>
      <c r="R910" s="9"/>
      <c r="S910" s="9"/>
    </row>
    <row r="911" spans="1:19" s="47" customFormat="1" ht="31.5" customHeight="1" x14ac:dyDescent="0.25">
      <c r="A911" s="129"/>
      <c r="B911" s="7" t="s">
        <v>340</v>
      </c>
      <c r="C911" s="94">
        <v>947</v>
      </c>
      <c r="D911" s="4" t="s">
        <v>8</v>
      </c>
      <c r="E911" s="4" t="s">
        <v>7</v>
      </c>
      <c r="F911" s="4" t="s">
        <v>124</v>
      </c>
      <c r="G911" s="4" t="s">
        <v>87</v>
      </c>
      <c r="H911" s="4"/>
      <c r="I911" s="4"/>
      <c r="J911" s="95"/>
      <c r="K911" s="8">
        <f t="shared" si="42"/>
        <v>71.8</v>
      </c>
      <c r="L911" s="9"/>
      <c r="M911" s="9"/>
      <c r="N911" s="9"/>
      <c r="O911" s="9"/>
      <c r="P911" s="9"/>
      <c r="Q911" s="9"/>
      <c r="R911" s="9"/>
      <c r="S911" s="9"/>
    </row>
    <row r="912" spans="1:19" s="47" customFormat="1" ht="47.25" customHeight="1" x14ac:dyDescent="0.25">
      <c r="A912" s="129"/>
      <c r="B912" s="7" t="s">
        <v>400</v>
      </c>
      <c r="C912" s="94">
        <v>947</v>
      </c>
      <c r="D912" s="4" t="s">
        <v>8</v>
      </c>
      <c r="E912" s="4" t="s">
        <v>7</v>
      </c>
      <c r="F912" s="4" t="s">
        <v>124</v>
      </c>
      <c r="G912" s="4" t="s">
        <v>87</v>
      </c>
      <c r="H912" s="4" t="s">
        <v>2</v>
      </c>
      <c r="I912" s="4"/>
      <c r="J912" s="95"/>
      <c r="K912" s="8">
        <f t="shared" si="42"/>
        <v>71.8</v>
      </c>
      <c r="L912" s="9"/>
      <c r="M912" s="9"/>
      <c r="N912" s="9"/>
      <c r="O912" s="9"/>
      <c r="P912" s="9"/>
      <c r="Q912" s="9"/>
      <c r="R912" s="9"/>
      <c r="S912" s="9"/>
    </row>
    <row r="913" spans="1:19" s="47" customFormat="1" ht="18" customHeight="1" x14ac:dyDescent="0.25">
      <c r="A913" s="129"/>
      <c r="B913" s="7" t="s">
        <v>233</v>
      </c>
      <c r="C913" s="94">
        <v>947</v>
      </c>
      <c r="D913" s="4" t="s">
        <v>8</v>
      </c>
      <c r="E913" s="4" t="s">
        <v>7</v>
      </c>
      <c r="F913" s="4" t="s">
        <v>124</v>
      </c>
      <c r="G913" s="4" t="s">
        <v>87</v>
      </c>
      <c r="H913" s="4" t="s">
        <v>2</v>
      </c>
      <c r="I913" s="4" t="s">
        <v>232</v>
      </c>
      <c r="J913" s="95"/>
      <c r="K913" s="8">
        <f>SUM(K914)</f>
        <v>71.8</v>
      </c>
      <c r="L913" s="9"/>
      <c r="M913" s="9"/>
      <c r="N913" s="9"/>
      <c r="O913" s="9"/>
      <c r="P913" s="9"/>
      <c r="Q913" s="9"/>
      <c r="R913" s="9"/>
      <c r="S913" s="9"/>
    </row>
    <row r="914" spans="1:19" s="47" customFormat="1" ht="31.5" customHeight="1" x14ac:dyDescent="0.25">
      <c r="A914" s="129"/>
      <c r="B914" s="7" t="s">
        <v>120</v>
      </c>
      <c r="C914" s="94">
        <v>947</v>
      </c>
      <c r="D914" s="4" t="s">
        <v>8</v>
      </c>
      <c r="E914" s="4" t="s">
        <v>7</v>
      </c>
      <c r="F914" s="4" t="s">
        <v>124</v>
      </c>
      <c r="G914" s="4" t="s">
        <v>87</v>
      </c>
      <c r="H914" s="4" t="s">
        <v>2</v>
      </c>
      <c r="I914" s="4" t="s">
        <v>232</v>
      </c>
      <c r="J914" s="95" t="s">
        <v>47</v>
      </c>
      <c r="K914" s="8">
        <f>71.8</f>
        <v>71.8</v>
      </c>
      <c r="L914" s="9"/>
      <c r="M914" s="9"/>
      <c r="N914" s="9"/>
      <c r="O914" s="9"/>
      <c r="P914" s="9"/>
      <c r="Q914" s="9"/>
      <c r="R914" s="9"/>
      <c r="S914" s="9"/>
    </row>
    <row r="915" spans="1:19" s="47" customFormat="1" ht="47.25" customHeight="1" x14ac:dyDescent="0.25">
      <c r="A915" s="129" t="s">
        <v>89</v>
      </c>
      <c r="B915" s="58" t="s">
        <v>484</v>
      </c>
      <c r="C915" s="94">
        <v>953</v>
      </c>
      <c r="D915" s="4"/>
      <c r="E915" s="4"/>
      <c r="F915" s="4"/>
      <c r="G915" s="4"/>
      <c r="H915" s="4"/>
      <c r="I915" s="4"/>
      <c r="J915" s="4"/>
      <c r="K915" s="8">
        <f>SUM(K925+K916)</f>
        <v>59887.599999999991</v>
      </c>
      <c r="L915" s="9"/>
      <c r="M915" s="9"/>
      <c r="N915" s="9"/>
      <c r="O915" s="9"/>
      <c r="P915" s="9"/>
      <c r="Q915" s="9"/>
      <c r="R915" s="9"/>
      <c r="S915" s="9"/>
    </row>
    <row r="916" spans="1:19" s="47" customFormat="1" ht="18" customHeight="1" x14ac:dyDescent="0.25">
      <c r="A916" s="129"/>
      <c r="B916" s="55" t="s">
        <v>18</v>
      </c>
      <c r="C916" s="94">
        <v>953</v>
      </c>
      <c r="D916" s="4" t="s">
        <v>8</v>
      </c>
      <c r="E916" s="4"/>
      <c r="F916" s="4"/>
      <c r="G916" s="100"/>
      <c r="H916" s="4"/>
      <c r="I916" s="4"/>
      <c r="J916" s="4"/>
      <c r="K916" s="8">
        <f>SUM(K917)</f>
        <v>223.2</v>
      </c>
      <c r="L916" s="9"/>
      <c r="M916" s="9"/>
      <c r="N916" s="9"/>
      <c r="O916" s="9"/>
      <c r="P916" s="9"/>
      <c r="Q916" s="9"/>
      <c r="R916" s="9"/>
      <c r="S916" s="9"/>
    </row>
    <row r="917" spans="1:19" s="47" customFormat="1" ht="18" customHeight="1" x14ac:dyDescent="0.25">
      <c r="A917" s="129"/>
      <c r="B917" s="55" t="s">
        <v>27</v>
      </c>
      <c r="C917" s="94">
        <v>953</v>
      </c>
      <c r="D917" s="4" t="s">
        <v>8</v>
      </c>
      <c r="E917" s="4" t="s">
        <v>24</v>
      </c>
      <c r="F917" s="4"/>
      <c r="G917" s="100"/>
      <c r="H917" s="4"/>
      <c r="I917" s="4"/>
      <c r="J917" s="4"/>
      <c r="K917" s="8">
        <f t="shared" ref="K917" si="43">K918</f>
        <v>223.2</v>
      </c>
      <c r="L917" s="9"/>
      <c r="M917" s="9"/>
      <c r="N917" s="9"/>
      <c r="O917" s="9"/>
      <c r="P917" s="9"/>
      <c r="Q917" s="9"/>
      <c r="R917" s="9"/>
      <c r="S917" s="9"/>
    </row>
    <row r="918" spans="1:19" s="47" customFormat="1" ht="31.5" customHeight="1" x14ac:dyDescent="0.25">
      <c r="A918" s="129"/>
      <c r="B918" s="34" t="s">
        <v>435</v>
      </c>
      <c r="C918" s="94">
        <v>953</v>
      </c>
      <c r="D918" s="4" t="s">
        <v>8</v>
      </c>
      <c r="E918" s="4" t="s">
        <v>24</v>
      </c>
      <c r="F918" s="4" t="s">
        <v>21</v>
      </c>
      <c r="G918" s="4"/>
      <c r="H918" s="4"/>
      <c r="I918" s="4"/>
      <c r="J918" s="4"/>
      <c r="K918" s="8">
        <f>K919</f>
        <v>223.2</v>
      </c>
      <c r="L918" s="9"/>
      <c r="M918" s="9"/>
      <c r="N918" s="9"/>
      <c r="O918" s="9"/>
      <c r="P918" s="9"/>
      <c r="Q918" s="9"/>
      <c r="R918" s="9"/>
      <c r="S918" s="9"/>
    </row>
    <row r="919" spans="1:19" s="47" customFormat="1" ht="31.5" customHeight="1" x14ac:dyDescent="0.25">
      <c r="A919" s="129"/>
      <c r="B919" s="34" t="s">
        <v>436</v>
      </c>
      <c r="C919" s="94">
        <v>953</v>
      </c>
      <c r="D919" s="95" t="s">
        <v>8</v>
      </c>
      <c r="E919" s="95" t="s">
        <v>24</v>
      </c>
      <c r="F919" s="4" t="s">
        <v>21</v>
      </c>
      <c r="G919" s="100">
        <v>1</v>
      </c>
      <c r="H919" s="4"/>
      <c r="I919" s="4"/>
      <c r="J919" s="4"/>
      <c r="K919" s="8">
        <f>K920</f>
        <v>223.2</v>
      </c>
      <c r="L919" s="9"/>
      <c r="M919" s="9"/>
      <c r="N919" s="9"/>
      <c r="O919" s="9"/>
      <c r="P919" s="9"/>
      <c r="Q919" s="9"/>
      <c r="R919" s="9"/>
      <c r="S919" s="9"/>
    </row>
    <row r="920" spans="1:19" s="47" customFormat="1" ht="18" customHeight="1" x14ac:dyDescent="0.25">
      <c r="A920" s="129"/>
      <c r="B920" s="34" t="s">
        <v>117</v>
      </c>
      <c r="C920" s="94">
        <v>953</v>
      </c>
      <c r="D920" s="95" t="s">
        <v>8</v>
      </c>
      <c r="E920" s="95" t="s">
        <v>24</v>
      </c>
      <c r="F920" s="4" t="s">
        <v>21</v>
      </c>
      <c r="G920" s="100">
        <v>1</v>
      </c>
      <c r="H920" s="4" t="s">
        <v>2</v>
      </c>
      <c r="I920" s="4"/>
      <c r="J920" s="4"/>
      <c r="K920" s="8">
        <f>K921+K923</f>
        <v>223.2</v>
      </c>
      <c r="L920" s="9"/>
      <c r="M920" s="9"/>
      <c r="N920" s="9"/>
      <c r="O920" s="9"/>
      <c r="P920" s="9"/>
      <c r="Q920" s="9"/>
      <c r="R920" s="9"/>
      <c r="S920" s="9"/>
    </row>
    <row r="921" spans="1:19" s="47" customFormat="1" ht="78.75" customHeight="1" x14ac:dyDescent="0.25">
      <c r="A921" s="129"/>
      <c r="B921" s="69" t="s">
        <v>711</v>
      </c>
      <c r="C921" s="94">
        <v>953</v>
      </c>
      <c r="D921" s="4" t="s">
        <v>8</v>
      </c>
      <c r="E921" s="4" t="s">
        <v>24</v>
      </c>
      <c r="F921" s="4" t="s">
        <v>21</v>
      </c>
      <c r="G921" s="100">
        <v>1</v>
      </c>
      <c r="H921" s="4" t="s">
        <v>2</v>
      </c>
      <c r="I921" s="4" t="s">
        <v>243</v>
      </c>
      <c r="J921" s="95"/>
      <c r="K921" s="8">
        <f>SUM(K922:K922)</f>
        <v>73.2</v>
      </c>
      <c r="L921" s="9"/>
      <c r="M921" s="9"/>
      <c r="N921" s="9"/>
      <c r="O921" s="9"/>
      <c r="P921" s="9"/>
      <c r="Q921" s="9"/>
      <c r="R921" s="9"/>
      <c r="S921" s="9"/>
    </row>
    <row r="922" spans="1:19" s="47" customFormat="1" ht="31.5" customHeight="1" x14ac:dyDescent="0.25">
      <c r="A922" s="129"/>
      <c r="B922" s="7" t="s">
        <v>120</v>
      </c>
      <c r="C922" s="117">
        <v>953</v>
      </c>
      <c r="D922" s="4" t="s">
        <v>8</v>
      </c>
      <c r="E922" s="4" t="s">
        <v>24</v>
      </c>
      <c r="F922" s="4" t="s">
        <v>21</v>
      </c>
      <c r="G922" s="100">
        <v>1</v>
      </c>
      <c r="H922" s="4" t="s">
        <v>2</v>
      </c>
      <c r="I922" s="4" t="s">
        <v>243</v>
      </c>
      <c r="J922" s="95" t="s">
        <v>47</v>
      </c>
      <c r="K922" s="8">
        <v>73.2</v>
      </c>
      <c r="L922" s="9"/>
      <c r="M922" s="9"/>
      <c r="N922" s="9"/>
      <c r="O922" s="9"/>
      <c r="P922" s="9"/>
      <c r="Q922" s="9"/>
      <c r="R922" s="9"/>
      <c r="S922" s="9"/>
    </row>
    <row r="923" spans="1:19" s="47" customFormat="1" ht="31.5" customHeight="1" x14ac:dyDescent="0.25">
      <c r="A923" s="129"/>
      <c r="B923" s="6" t="s">
        <v>455</v>
      </c>
      <c r="C923" s="117">
        <v>953</v>
      </c>
      <c r="D923" s="4" t="s">
        <v>8</v>
      </c>
      <c r="E923" s="4" t="s">
        <v>24</v>
      </c>
      <c r="F923" s="4" t="s">
        <v>21</v>
      </c>
      <c r="G923" s="100">
        <v>1</v>
      </c>
      <c r="H923" s="4" t="s">
        <v>2</v>
      </c>
      <c r="I923" s="4" t="s">
        <v>696</v>
      </c>
      <c r="J923" s="95"/>
      <c r="K923" s="8">
        <f>SUM(K924)</f>
        <v>150</v>
      </c>
      <c r="L923" s="9"/>
      <c r="M923" s="9"/>
      <c r="N923" s="9"/>
      <c r="O923" s="9"/>
      <c r="P923" s="9"/>
      <c r="Q923" s="9"/>
      <c r="R923" s="9"/>
      <c r="S923" s="9"/>
    </row>
    <row r="924" spans="1:19" s="47" customFormat="1" ht="31.5" customHeight="1" x14ac:dyDescent="0.25">
      <c r="A924" s="129"/>
      <c r="B924" s="7" t="s">
        <v>120</v>
      </c>
      <c r="C924" s="117">
        <v>953</v>
      </c>
      <c r="D924" s="4" t="s">
        <v>8</v>
      </c>
      <c r="E924" s="4" t="s">
        <v>24</v>
      </c>
      <c r="F924" s="4" t="s">
        <v>21</v>
      </c>
      <c r="G924" s="100">
        <v>1</v>
      </c>
      <c r="H924" s="4" t="s">
        <v>2</v>
      </c>
      <c r="I924" s="4" t="s">
        <v>696</v>
      </c>
      <c r="J924" s="95" t="s">
        <v>47</v>
      </c>
      <c r="K924" s="8">
        <v>150</v>
      </c>
      <c r="L924" s="9"/>
      <c r="M924" s="9"/>
      <c r="N924" s="9"/>
      <c r="O924" s="9"/>
      <c r="P924" s="9"/>
      <c r="Q924" s="9"/>
      <c r="R924" s="9"/>
      <c r="S924" s="9"/>
    </row>
    <row r="925" spans="1:19" s="47" customFormat="1" ht="18" customHeight="1" x14ac:dyDescent="0.25">
      <c r="A925" s="129"/>
      <c r="B925" s="7" t="s">
        <v>20</v>
      </c>
      <c r="C925" s="117">
        <v>953</v>
      </c>
      <c r="D925" s="4" t="s">
        <v>21</v>
      </c>
      <c r="E925" s="95"/>
      <c r="F925" s="95"/>
      <c r="G925" s="94"/>
      <c r="H925" s="95"/>
      <c r="I925" s="95"/>
      <c r="J925" s="95"/>
      <c r="K925" s="8">
        <f>SUM(K926+K941)</f>
        <v>59664.399999999994</v>
      </c>
      <c r="L925" s="9"/>
      <c r="M925" s="9"/>
      <c r="N925" s="9"/>
      <c r="O925" s="9"/>
      <c r="P925" s="9"/>
      <c r="Q925" s="9"/>
      <c r="R925" s="9"/>
      <c r="S925" s="9"/>
    </row>
    <row r="926" spans="1:19" s="47" customFormat="1" ht="18" customHeight="1" x14ac:dyDescent="0.25">
      <c r="A926" s="129"/>
      <c r="B926" s="7" t="s">
        <v>29</v>
      </c>
      <c r="C926" s="117">
        <v>953</v>
      </c>
      <c r="D926" s="95" t="s">
        <v>21</v>
      </c>
      <c r="E926" s="95" t="s">
        <v>6</v>
      </c>
      <c r="F926" s="95"/>
      <c r="G926" s="94"/>
      <c r="H926" s="95"/>
      <c r="I926" s="95"/>
      <c r="J926" s="95"/>
      <c r="K926" s="8">
        <f>SUM(K927)</f>
        <v>44854.999999999993</v>
      </c>
      <c r="L926" s="9"/>
      <c r="M926" s="9"/>
      <c r="N926" s="9"/>
      <c r="O926" s="9"/>
      <c r="P926" s="9"/>
      <c r="Q926" s="9"/>
      <c r="R926" s="9"/>
      <c r="S926" s="9"/>
    </row>
    <row r="927" spans="1:19" s="47" customFormat="1" ht="31.5" customHeight="1" x14ac:dyDescent="0.25">
      <c r="A927" s="129"/>
      <c r="B927" s="34" t="s">
        <v>435</v>
      </c>
      <c r="C927" s="117">
        <v>953</v>
      </c>
      <c r="D927" s="95" t="s">
        <v>21</v>
      </c>
      <c r="E927" s="95" t="s">
        <v>6</v>
      </c>
      <c r="F927" s="95" t="s">
        <v>21</v>
      </c>
      <c r="G927" s="94"/>
      <c r="H927" s="95"/>
      <c r="I927" s="95"/>
      <c r="J927" s="95"/>
      <c r="K927" s="8">
        <f t="shared" ref="K927" si="44">SUM(K928)</f>
        <v>44854.999999999993</v>
      </c>
      <c r="L927" s="9"/>
      <c r="M927" s="9"/>
      <c r="N927" s="9"/>
      <c r="O927" s="9"/>
      <c r="P927" s="9"/>
      <c r="Q927" s="9"/>
      <c r="R927" s="9"/>
      <c r="S927" s="9"/>
    </row>
    <row r="928" spans="1:19" s="47" customFormat="1" ht="31.5" customHeight="1" x14ac:dyDescent="0.25">
      <c r="A928" s="129"/>
      <c r="B928" s="34" t="s">
        <v>436</v>
      </c>
      <c r="C928" s="117">
        <v>953</v>
      </c>
      <c r="D928" s="95" t="s">
        <v>21</v>
      </c>
      <c r="E928" s="95" t="s">
        <v>6</v>
      </c>
      <c r="F928" s="95" t="s">
        <v>21</v>
      </c>
      <c r="G928" s="94">
        <v>1</v>
      </c>
      <c r="H928" s="95"/>
      <c r="I928" s="95"/>
      <c r="J928" s="95"/>
      <c r="K928" s="8">
        <f>SUM(K929)</f>
        <v>44854.999999999993</v>
      </c>
      <c r="L928" s="9"/>
      <c r="M928" s="9"/>
      <c r="N928" s="9"/>
      <c r="O928" s="9"/>
      <c r="P928" s="9"/>
      <c r="Q928" s="9"/>
      <c r="R928" s="9"/>
      <c r="S928" s="9"/>
    </row>
    <row r="929" spans="1:19" s="47" customFormat="1" ht="18" customHeight="1" x14ac:dyDescent="0.25">
      <c r="A929" s="129"/>
      <c r="B929" s="54" t="s">
        <v>117</v>
      </c>
      <c r="C929" s="117">
        <v>953</v>
      </c>
      <c r="D929" s="95" t="s">
        <v>21</v>
      </c>
      <c r="E929" s="95" t="s">
        <v>6</v>
      </c>
      <c r="F929" s="95" t="s">
        <v>21</v>
      </c>
      <c r="G929" s="94">
        <v>1</v>
      </c>
      <c r="H929" s="95" t="s">
        <v>2</v>
      </c>
      <c r="I929" s="95"/>
      <c r="J929" s="95"/>
      <c r="K929" s="8">
        <f>SUM(K930+K933+K935+K937+K939)</f>
        <v>44854.999999999993</v>
      </c>
      <c r="L929" s="9"/>
      <c r="M929" s="9"/>
      <c r="N929" s="9"/>
      <c r="O929" s="9"/>
      <c r="P929" s="9"/>
      <c r="Q929" s="9"/>
      <c r="R929" s="9"/>
      <c r="S929" s="9"/>
    </row>
    <row r="930" spans="1:19" s="47" customFormat="1" ht="78.75" customHeight="1" x14ac:dyDescent="0.25">
      <c r="A930" s="129"/>
      <c r="B930" s="54" t="s">
        <v>199</v>
      </c>
      <c r="C930" s="117">
        <v>953</v>
      </c>
      <c r="D930" s="95" t="s">
        <v>21</v>
      </c>
      <c r="E930" s="95" t="s">
        <v>6</v>
      </c>
      <c r="F930" s="95" t="s">
        <v>21</v>
      </c>
      <c r="G930" s="94">
        <v>1</v>
      </c>
      <c r="H930" s="95" t="s">
        <v>2</v>
      </c>
      <c r="I930" s="95" t="s">
        <v>244</v>
      </c>
      <c r="J930" s="95"/>
      <c r="K930" s="8">
        <f>SUM(K931:K932)</f>
        <v>31462.5</v>
      </c>
      <c r="L930" s="9"/>
      <c r="M930" s="9"/>
      <c r="N930" s="9"/>
      <c r="O930" s="9"/>
      <c r="P930" s="9"/>
      <c r="Q930" s="9"/>
      <c r="R930" s="9"/>
      <c r="S930" s="9"/>
    </row>
    <row r="931" spans="1:19" s="47" customFormat="1" ht="31.5" customHeight="1" x14ac:dyDescent="0.25">
      <c r="A931" s="129"/>
      <c r="B931" s="7" t="s">
        <v>120</v>
      </c>
      <c r="C931" s="117">
        <v>953</v>
      </c>
      <c r="D931" s="95" t="s">
        <v>21</v>
      </c>
      <c r="E931" s="95" t="s">
        <v>6</v>
      </c>
      <c r="F931" s="95" t="s">
        <v>21</v>
      </c>
      <c r="G931" s="94">
        <v>1</v>
      </c>
      <c r="H931" s="95" t="s">
        <v>2</v>
      </c>
      <c r="I931" s="95" t="s">
        <v>244</v>
      </c>
      <c r="J931" s="95" t="s">
        <v>47</v>
      </c>
      <c r="K931" s="8">
        <v>300</v>
      </c>
      <c r="L931" s="9"/>
      <c r="M931" s="9"/>
      <c r="N931" s="9"/>
      <c r="O931" s="9"/>
      <c r="P931" s="9"/>
      <c r="Q931" s="9"/>
      <c r="R931" s="9"/>
      <c r="S931" s="9"/>
    </row>
    <row r="932" spans="1:19" s="47" customFormat="1" ht="18" customHeight="1" x14ac:dyDescent="0.25">
      <c r="A932" s="129"/>
      <c r="B932" s="7" t="s">
        <v>53</v>
      </c>
      <c r="C932" s="117">
        <v>953</v>
      </c>
      <c r="D932" s="95" t="s">
        <v>21</v>
      </c>
      <c r="E932" s="95" t="s">
        <v>6</v>
      </c>
      <c r="F932" s="95" t="s">
        <v>21</v>
      </c>
      <c r="G932" s="94">
        <v>1</v>
      </c>
      <c r="H932" s="95" t="s">
        <v>2</v>
      </c>
      <c r="I932" s="4" t="s">
        <v>244</v>
      </c>
      <c r="J932" s="95" t="s">
        <v>54</v>
      </c>
      <c r="K932" s="8">
        <v>31162.5</v>
      </c>
      <c r="L932" s="9"/>
      <c r="M932" s="9"/>
      <c r="N932" s="9"/>
      <c r="O932" s="9"/>
      <c r="P932" s="9"/>
      <c r="Q932" s="9"/>
      <c r="R932" s="9"/>
      <c r="S932" s="9"/>
    </row>
    <row r="933" spans="1:19" s="47" customFormat="1" ht="47.25" customHeight="1" x14ac:dyDescent="0.25">
      <c r="A933" s="129"/>
      <c r="B933" s="69" t="s">
        <v>252</v>
      </c>
      <c r="C933" s="117">
        <v>953</v>
      </c>
      <c r="D933" s="95" t="s">
        <v>21</v>
      </c>
      <c r="E933" s="95" t="s">
        <v>6</v>
      </c>
      <c r="F933" s="4" t="s">
        <v>21</v>
      </c>
      <c r="G933" s="94">
        <v>1</v>
      </c>
      <c r="H933" s="4" t="s">
        <v>2</v>
      </c>
      <c r="I933" s="4" t="s">
        <v>251</v>
      </c>
      <c r="J933" s="4"/>
      <c r="K933" s="8">
        <f>SUM(K934:K934)</f>
        <v>213.2</v>
      </c>
      <c r="L933" s="9"/>
      <c r="M933" s="9"/>
      <c r="N933" s="9"/>
      <c r="O933" s="9"/>
      <c r="P933" s="9"/>
      <c r="Q933" s="9"/>
      <c r="R933" s="9"/>
      <c r="S933" s="9"/>
    </row>
    <row r="934" spans="1:19" s="47" customFormat="1" ht="18" customHeight="1" x14ac:dyDescent="0.25">
      <c r="A934" s="129"/>
      <c r="B934" s="7" t="s">
        <v>53</v>
      </c>
      <c r="C934" s="117">
        <v>953</v>
      </c>
      <c r="D934" s="95" t="s">
        <v>21</v>
      </c>
      <c r="E934" s="95" t="s">
        <v>6</v>
      </c>
      <c r="F934" s="4" t="s">
        <v>21</v>
      </c>
      <c r="G934" s="94">
        <v>1</v>
      </c>
      <c r="H934" s="4" t="s">
        <v>2</v>
      </c>
      <c r="I934" s="95" t="s">
        <v>251</v>
      </c>
      <c r="J934" s="4" t="s">
        <v>54</v>
      </c>
      <c r="K934" s="8">
        <v>213.2</v>
      </c>
      <c r="L934" s="9"/>
      <c r="M934" s="9"/>
      <c r="N934" s="9"/>
      <c r="O934" s="9"/>
      <c r="P934" s="9"/>
      <c r="Q934" s="9"/>
      <c r="R934" s="9"/>
      <c r="S934" s="9"/>
    </row>
    <row r="935" spans="1:19" s="47" customFormat="1" ht="47.25" customHeight="1" x14ac:dyDescent="0.25">
      <c r="A935" s="129"/>
      <c r="B935" s="6" t="s">
        <v>200</v>
      </c>
      <c r="C935" s="117">
        <v>953</v>
      </c>
      <c r="D935" s="95" t="s">
        <v>21</v>
      </c>
      <c r="E935" s="95" t="s">
        <v>6</v>
      </c>
      <c r="F935" s="95" t="s">
        <v>21</v>
      </c>
      <c r="G935" s="94">
        <v>1</v>
      </c>
      <c r="H935" s="95" t="s">
        <v>2</v>
      </c>
      <c r="I935" s="95" t="s">
        <v>245</v>
      </c>
      <c r="J935" s="95"/>
      <c r="K935" s="8">
        <f>SUM(K936:K936)</f>
        <v>12962</v>
      </c>
      <c r="L935" s="9"/>
      <c r="M935" s="9"/>
      <c r="N935" s="9"/>
      <c r="O935" s="9"/>
      <c r="P935" s="9"/>
      <c r="Q935" s="9"/>
      <c r="R935" s="9"/>
      <c r="S935" s="9"/>
    </row>
    <row r="936" spans="1:19" s="47" customFormat="1" ht="18" customHeight="1" x14ac:dyDescent="0.25">
      <c r="A936" s="129"/>
      <c r="B936" s="7" t="s">
        <v>53</v>
      </c>
      <c r="C936" s="117">
        <v>953</v>
      </c>
      <c r="D936" s="95" t="s">
        <v>21</v>
      </c>
      <c r="E936" s="95" t="s">
        <v>6</v>
      </c>
      <c r="F936" s="95" t="s">
        <v>21</v>
      </c>
      <c r="G936" s="94">
        <v>1</v>
      </c>
      <c r="H936" s="95" t="s">
        <v>2</v>
      </c>
      <c r="I936" s="4" t="s">
        <v>245</v>
      </c>
      <c r="J936" s="95" t="s">
        <v>54</v>
      </c>
      <c r="K936" s="8">
        <v>12962</v>
      </c>
      <c r="L936" s="9"/>
      <c r="M936" s="9"/>
      <c r="N936" s="9"/>
      <c r="O936" s="9"/>
      <c r="P936" s="9"/>
      <c r="Q936" s="9"/>
      <c r="R936" s="9"/>
      <c r="S936" s="9"/>
    </row>
    <row r="937" spans="1:19" s="47" customFormat="1" ht="63" customHeight="1" x14ac:dyDescent="0.25">
      <c r="A937" s="129"/>
      <c r="B937" s="69" t="s">
        <v>254</v>
      </c>
      <c r="C937" s="117">
        <v>953</v>
      </c>
      <c r="D937" s="95" t="s">
        <v>21</v>
      </c>
      <c r="E937" s="95" t="s">
        <v>6</v>
      </c>
      <c r="F937" s="4" t="s">
        <v>21</v>
      </c>
      <c r="G937" s="94">
        <v>1</v>
      </c>
      <c r="H937" s="4" t="s">
        <v>2</v>
      </c>
      <c r="I937" s="4" t="s">
        <v>253</v>
      </c>
      <c r="J937" s="4"/>
      <c r="K937" s="8">
        <f>K938</f>
        <v>212.1</v>
      </c>
      <c r="L937" s="9"/>
      <c r="M937" s="9"/>
      <c r="N937" s="9"/>
      <c r="O937" s="9"/>
      <c r="P937" s="9"/>
      <c r="Q937" s="9"/>
      <c r="R937" s="9"/>
      <c r="S937" s="9"/>
    </row>
    <row r="938" spans="1:19" s="47" customFormat="1" ht="18" customHeight="1" x14ac:dyDescent="0.25">
      <c r="A938" s="129"/>
      <c r="B938" s="7" t="s">
        <v>53</v>
      </c>
      <c r="C938" s="117">
        <v>953</v>
      </c>
      <c r="D938" s="95" t="s">
        <v>21</v>
      </c>
      <c r="E938" s="95" t="s">
        <v>6</v>
      </c>
      <c r="F938" s="4" t="s">
        <v>21</v>
      </c>
      <c r="G938" s="94">
        <v>1</v>
      </c>
      <c r="H938" s="4" t="s">
        <v>2</v>
      </c>
      <c r="I938" s="4" t="s">
        <v>253</v>
      </c>
      <c r="J938" s="4" t="s">
        <v>54</v>
      </c>
      <c r="K938" s="8">
        <v>212.1</v>
      </c>
      <c r="L938" s="9"/>
      <c r="M938" s="9"/>
      <c r="N938" s="9"/>
      <c r="O938" s="9"/>
      <c r="P938" s="9"/>
      <c r="Q938" s="9"/>
      <c r="R938" s="9"/>
      <c r="S938" s="9"/>
    </row>
    <row r="939" spans="1:19" s="47" customFormat="1" ht="97.5" customHeight="1" x14ac:dyDescent="0.25">
      <c r="A939" s="129"/>
      <c r="B939" s="69" t="s">
        <v>256</v>
      </c>
      <c r="C939" s="117">
        <v>953</v>
      </c>
      <c r="D939" s="95" t="s">
        <v>21</v>
      </c>
      <c r="E939" s="95" t="s">
        <v>6</v>
      </c>
      <c r="F939" s="4" t="s">
        <v>21</v>
      </c>
      <c r="G939" s="94">
        <v>1</v>
      </c>
      <c r="H939" s="4" t="s">
        <v>2</v>
      </c>
      <c r="I939" s="4" t="s">
        <v>255</v>
      </c>
      <c r="J939" s="4"/>
      <c r="K939" s="8">
        <f>K940</f>
        <v>5.2</v>
      </c>
      <c r="L939" s="9"/>
      <c r="M939" s="9"/>
      <c r="N939" s="9"/>
      <c r="O939" s="9"/>
      <c r="P939" s="9"/>
      <c r="Q939" s="9"/>
      <c r="R939" s="9"/>
      <c r="S939" s="9"/>
    </row>
    <row r="940" spans="1:19" s="47" customFormat="1" ht="18" customHeight="1" x14ac:dyDescent="0.25">
      <c r="A940" s="129"/>
      <c r="B940" s="7" t="s">
        <v>53</v>
      </c>
      <c r="C940" s="117">
        <v>953</v>
      </c>
      <c r="D940" s="95" t="s">
        <v>21</v>
      </c>
      <c r="E940" s="95" t="s">
        <v>6</v>
      </c>
      <c r="F940" s="4" t="s">
        <v>21</v>
      </c>
      <c r="G940" s="94">
        <v>1</v>
      </c>
      <c r="H940" s="4" t="s">
        <v>2</v>
      </c>
      <c r="I940" s="4" t="s">
        <v>255</v>
      </c>
      <c r="J940" s="4" t="s">
        <v>54</v>
      </c>
      <c r="K940" s="8">
        <v>5.2</v>
      </c>
      <c r="L940" s="9"/>
      <c r="M940" s="9"/>
      <c r="N940" s="9"/>
      <c r="O940" s="9"/>
      <c r="P940" s="9"/>
      <c r="Q940" s="9"/>
      <c r="R940" s="9"/>
      <c r="S940" s="9"/>
    </row>
    <row r="941" spans="1:19" s="47" customFormat="1" ht="18" customHeight="1" x14ac:dyDescent="0.25">
      <c r="A941" s="129"/>
      <c r="B941" s="7" t="s">
        <v>60</v>
      </c>
      <c r="C941" s="117">
        <v>953</v>
      </c>
      <c r="D941" s="95" t="s">
        <v>21</v>
      </c>
      <c r="E941" s="95" t="s">
        <v>30</v>
      </c>
      <c r="F941" s="95"/>
      <c r="G941" s="94"/>
      <c r="H941" s="95"/>
      <c r="I941" s="95"/>
      <c r="J941" s="95"/>
      <c r="K941" s="8">
        <f t="shared" ref="K941:K943" si="45">SUM(K942)</f>
        <v>14809.400000000001</v>
      </c>
      <c r="L941" s="9"/>
      <c r="M941" s="9"/>
      <c r="N941" s="9"/>
      <c r="O941" s="9"/>
      <c r="P941" s="9"/>
      <c r="Q941" s="9"/>
      <c r="R941" s="9"/>
      <c r="S941" s="9"/>
    </row>
    <row r="942" spans="1:19" s="47" customFormat="1" ht="31.5" customHeight="1" x14ac:dyDescent="0.25">
      <c r="A942" s="129"/>
      <c r="B942" s="34" t="s">
        <v>435</v>
      </c>
      <c r="C942" s="117">
        <v>953</v>
      </c>
      <c r="D942" s="95" t="s">
        <v>21</v>
      </c>
      <c r="E942" s="95" t="s">
        <v>30</v>
      </c>
      <c r="F942" s="95" t="s">
        <v>21</v>
      </c>
      <c r="G942" s="94"/>
      <c r="H942" s="95"/>
      <c r="I942" s="95"/>
      <c r="J942" s="95"/>
      <c r="K942" s="8">
        <f t="shared" si="45"/>
        <v>14809.400000000001</v>
      </c>
      <c r="L942" s="9"/>
      <c r="M942" s="9"/>
      <c r="N942" s="9"/>
      <c r="O942" s="9"/>
      <c r="P942" s="9"/>
      <c r="Q942" s="9"/>
      <c r="R942" s="9"/>
      <c r="S942" s="9"/>
    </row>
    <row r="943" spans="1:19" s="47" customFormat="1" ht="31.5" customHeight="1" x14ac:dyDescent="0.25">
      <c r="A943" s="129"/>
      <c r="B943" s="34" t="s">
        <v>436</v>
      </c>
      <c r="C943" s="117">
        <v>953</v>
      </c>
      <c r="D943" s="95" t="s">
        <v>21</v>
      </c>
      <c r="E943" s="95" t="s">
        <v>30</v>
      </c>
      <c r="F943" s="95" t="s">
        <v>21</v>
      </c>
      <c r="G943" s="94">
        <v>1</v>
      </c>
      <c r="H943" s="95"/>
      <c r="I943" s="95"/>
      <c r="J943" s="95"/>
      <c r="K943" s="8">
        <f t="shared" si="45"/>
        <v>14809.400000000001</v>
      </c>
      <c r="L943" s="9"/>
      <c r="M943" s="9"/>
      <c r="N943" s="9"/>
      <c r="O943" s="9"/>
      <c r="P943" s="9"/>
      <c r="Q943" s="9"/>
      <c r="R943" s="9"/>
      <c r="S943" s="9"/>
    </row>
    <row r="944" spans="1:19" s="47" customFormat="1" ht="18" customHeight="1" x14ac:dyDescent="0.25">
      <c r="A944" s="129"/>
      <c r="B944" s="7" t="s">
        <v>117</v>
      </c>
      <c r="C944" s="117">
        <v>953</v>
      </c>
      <c r="D944" s="95" t="s">
        <v>21</v>
      </c>
      <c r="E944" s="95" t="s">
        <v>30</v>
      </c>
      <c r="F944" s="95" t="s">
        <v>21</v>
      </c>
      <c r="G944" s="94">
        <v>1</v>
      </c>
      <c r="H944" s="95" t="s">
        <v>2</v>
      </c>
      <c r="I944" s="95"/>
      <c r="J944" s="95"/>
      <c r="K944" s="8">
        <f>SUM(K951+K948+K945)</f>
        <v>14809.400000000001</v>
      </c>
      <c r="L944" s="9"/>
      <c r="M944" s="9"/>
      <c r="N944" s="9"/>
      <c r="O944" s="9"/>
      <c r="P944" s="9"/>
      <c r="Q944" s="9"/>
      <c r="R944" s="9"/>
      <c r="S944" s="9"/>
    </row>
    <row r="945" spans="1:19" s="47" customFormat="1" ht="135" customHeight="1" x14ac:dyDescent="0.25">
      <c r="A945" s="129"/>
      <c r="B945" s="52" t="s">
        <v>202</v>
      </c>
      <c r="C945" s="117">
        <v>953</v>
      </c>
      <c r="D945" s="95" t="s">
        <v>21</v>
      </c>
      <c r="E945" s="95" t="s">
        <v>30</v>
      </c>
      <c r="F945" s="95" t="s">
        <v>21</v>
      </c>
      <c r="G945" s="94">
        <v>1</v>
      </c>
      <c r="H945" s="95" t="s">
        <v>2</v>
      </c>
      <c r="I945" s="95" t="s">
        <v>249</v>
      </c>
      <c r="J945" s="95"/>
      <c r="K945" s="8">
        <f>SUM(K946:K947)</f>
        <v>1360.4</v>
      </c>
      <c r="L945" s="9"/>
      <c r="M945" s="9"/>
      <c r="N945" s="9"/>
      <c r="O945" s="9"/>
      <c r="P945" s="9"/>
      <c r="Q945" s="9"/>
      <c r="R945" s="9"/>
      <c r="S945" s="9"/>
    </row>
    <row r="946" spans="1:19" s="47" customFormat="1" ht="54" customHeight="1" x14ac:dyDescent="0.25">
      <c r="A946" s="129"/>
      <c r="B946" s="7" t="s">
        <v>119</v>
      </c>
      <c r="C946" s="117">
        <v>953</v>
      </c>
      <c r="D946" s="95" t="s">
        <v>21</v>
      </c>
      <c r="E946" s="95" t="s">
        <v>30</v>
      </c>
      <c r="F946" s="95" t="s">
        <v>21</v>
      </c>
      <c r="G946" s="94">
        <v>1</v>
      </c>
      <c r="H946" s="95" t="s">
        <v>2</v>
      </c>
      <c r="I946" s="95" t="s">
        <v>249</v>
      </c>
      <c r="J946" s="4" t="s">
        <v>46</v>
      </c>
      <c r="K946" s="8">
        <v>1192</v>
      </c>
      <c r="L946" s="9"/>
      <c r="M946" s="9"/>
      <c r="N946" s="9"/>
      <c r="O946" s="9"/>
      <c r="P946" s="9"/>
      <c r="Q946" s="9"/>
      <c r="R946" s="9"/>
      <c r="S946" s="9"/>
    </row>
    <row r="947" spans="1:19" s="47" customFormat="1" ht="37.5" customHeight="1" x14ac:dyDescent="0.25">
      <c r="A947" s="129"/>
      <c r="B947" s="7" t="s">
        <v>120</v>
      </c>
      <c r="C947" s="117">
        <v>953</v>
      </c>
      <c r="D947" s="95" t="s">
        <v>21</v>
      </c>
      <c r="E947" s="95" t="s">
        <v>30</v>
      </c>
      <c r="F947" s="95" t="s">
        <v>21</v>
      </c>
      <c r="G947" s="94">
        <v>1</v>
      </c>
      <c r="H947" s="95" t="s">
        <v>2</v>
      </c>
      <c r="I947" s="95" t="s">
        <v>249</v>
      </c>
      <c r="J947" s="4" t="s">
        <v>47</v>
      </c>
      <c r="K947" s="8">
        <v>168.4</v>
      </c>
      <c r="L947" s="9"/>
      <c r="M947" s="9"/>
      <c r="N947" s="9"/>
      <c r="O947" s="9"/>
      <c r="P947" s="9"/>
      <c r="Q947" s="9"/>
      <c r="R947" s="9"/>
      <c r="S947" s="9"/>
    </row>
    <row r="948" spans="1:19" ht="52.5" customHeight="1" x14ac:dyDescent="0.25">
      <c r="A948" s="129"/>
      <c r="B948" s="34" t="s">
        <v>248</v>
      </c>
      <c r="C948" s="117">
        <v>953</v>
      </c>
      <c r="D948" s="95" t="s">
        <v>21</v>
      </c>
      <c r="E948" s="95" t="s">
        <v>30</v>
      </c>
      <c r="F948" s="95" t="s">
        <v>21</v>
      </c>
      <c r="G948" s="94">
        <v>1</v>
      </c>
      <c r="H948" s="95" t="s">
        <v>2</v>
      </c>
      <c r="I948" s="95" t="s">
        <v>247</v>
      </c>
      <c r="J948" s="95"/>
      <c r="K948" s="8">
        <f>SUM(K949:K950)</f>
        <v>1015.7</v>
      </c>
      <c r="L948" s="70"/>
    </row>
    <row r="949" spans="1:19" ht="54.75" customHeight="1" x14ac:dyDescent="0.25">
      <c r="A949" s="129"/>
      <c r="B949" s="7" t="s">
        <v>119</v>
      </c>
      <c r="C949" s="117">
        <v>953</v>
      </c>
      <c r="D949" s="95" t="s">
        <v>21</v>
      </c>
      <c r="E949" s="95" t="s">
        <v>30</v>
      </c>
      <c r="F949" s="95" t="s">
        <v>21</v>
      </c>
      <c r="G949" s="94">
        <v>1</v>
      </c>
      <c r="H949" s="95" t="s">
        <v>2</v>
      </c>
      <c r="I949" s="95" t="s">
        <v>247</v>
      </c>
      <c r="J949" s="4" t="s">
        <v>46</v>
      </c>
      <c r="K949" s="8">
        <v>931.5</v>
      </c>
    </row>
    <row r="950" spans="1:19" ht="37.5" customHeight="1" x14ac:dyDescent="0.25">
      <c r="A950" s="129"/>
      <c r="B950" s="7" t="s">
        <v>120</v>
      </c>
      <c r="C950" s="117">
        <v>953</v>
      </c>
      <c r="D950" s="95" t="s">
        <v>21</v>
      </c>
      <c r="E950" s="95" t="s">
        <v>30</v>
      </c>
      <c r="F950" s="95" t="s">
        <v>21</v>
      </c>
      <c r="G950" s="94">
        <v>1</v>
      </c>
      <c r="H950" s="95" t="s">
        <v>2</v>
      </c>
      <c r="I950" s="95" t="s">
        <v>247</v>
      </c>
      <c r="J950" s="4" t="s">
        <v>47</v>
      </c>
      <c r="K950" s="8">
        <v>84.2</v>
      </c>
    </row>
    <row r="951" spans="1:19" ht="57" customHeight="1" x14ac:dyDescent="0.25">
      <c r="A951" s="129"/>
      <c r="B951" s="7" t="s">
        <v>201</v>
      </c>
      <c r="C951" s="117">
        <v>953</v>
      </c>
      <c r="D951" s="95" t="s">
        <v>21</v>
      </c>
      <c r="E951" s="95" t="s">
        <v>30</v>
      </c>
      <c r="F951" s="95" t="s">
        <v>21</v>
      </c>
      <c r="G951" s="94">
        <v>1</v>
      </c>
      <c r="H951" s="95" t="s">
        <v>2</v>
      </c>
      <c r="I951" s="95" t="s">
        <v>246</v>
      </c>
      <c r="J951" s="95"/>
      <c r="K951" s="8">
        <f>SUM(K952:K953)</f>
        <v>12433.300000000001</v>
      </c>
    </row>
    <row r="952" spans="1:19" ht="49.5" customHeight="1" x14ac:dyDescent="0.25">
      <c r="A952" s="129"/>
      <c r="B952" s="7" t="s">
        <v>119</v>
      </c>
      <c r="C952" s="117">
        <v>953</v>
      </c>
      <c r="D952" s="95" t="s">
        <v>21</v>
      </c>
      <c r="E952" s="95" t="s">
        <v>30</v>
      </c>
      <c r="F952" s="95" t="s">
        <v>21</v>
      </c>
      <c r="G952" s="94">
        <v>1</v>
      </c>
      <c r="H952" s="95" t="s">
        <v>2</v>
      </c>
      <c r="I952" s="95" t="s">
        <v>246</v>
      </c>
      <c r="J952" s="4" t="s">
        <v>46</v>
      </c>
      <c r="K952" s="8">
        <v>11507.1</v>
      </c>
    </row>
    <row r="953" spans="1:19" ht="31.5" customHeight="1" x14ac:dyDescent="0.25">
      <c r="A953" s="129"/>
      <c r="B953" s="7" t="s">
        <v>120</v>
      </c>
      <c r="C953" s="117">
        <v>953</v>
      </c>
      <c r="D953" s="95" t="s">
        <v>21</v>
      </c>
      <c r="E953" s="95" t="s">
        <v>30</v>
      </c>
      <c r="F953" s="95" t="s">
        <v>21</v>
      </c>
      <c r="G953" s="94">
        <v>1</v>
      </c>
      <c r="H953" s="95" t="s">
        <v>2</v>
      </c>
      <c r="I953" s="95" t="s">
        <v>246</v>
      </c>
      <c r="J953" s="4" t="s">
        <v>47</v>
      </c>
      <c r="K953" s="8">
        <v>926.2</v>
      </c>
    </row>
    <row r="954" spans="1:19" ht="24.75" customHeight="1" x14ac:dyDescent="0.25">
      <c r="A954" s="95" t="s">
        <v>86</v>
      </c>
      <c r="B954" s="7" t="s">
        <v>661</v>
      </c>
      <c r="C954" s="94">
        <v>0</v>
      </c>
      <c r="D954" s="95" t="s">
        <v>74</v>
      </c>
      <c r="E954" s="95" t="s">
        <v>74</v>
      </c>
      <c r="F954" s="95" t="s">
        <v>74</v>
      </c>
      <c r="G954" s="94">
        <v>0</v>
      </c>
      <c r="H954" s="95" t="s">
        <v>74</v>
      </c>
      <c r="I954" s="95" t="s">
        <v>662</v>
      </c>
      <c r="J954" s="94" t="s">
        <v>663</v>
      </c>
      <c r="K954" s="8">
        <v>97496.5</v>
      </c>
      <c r="L954" s="72"/>
      <c r="M954" s="72"/>
      <c r="N954" s="72"/>
      <c r="O954" s="72"/>
      <c r="P954" s="72"/>
      <c r="Q954" s="72"/>
      <c r="R954" s="72"/>
      <c r="S954" s="72"/>
    </row>
    <row r="955" spans="1:19" ht="23.25" customHeight="1" x14ac:dyDescent="0.25">
      <c r="A955" s="73"/>
      <c r="D955" s="73"/>
      <c r="K955" s="118" t="s">
        <v>715</v>
      </c>
    </row>
    <row r="956" spans="1:19" ht="18" x14ac:dyDescent="0.35">
      <c r="A956" s="73"/>
      <c r="K956" s="86"/>
    </row>
    <row r="957" spans="1:19" ht="18.75" customHeight="1" x14ac:dyDescent="0.35">
      <c r="A957" s="136" t="s">
        <v>639</v>
      </c>
      <c r="B957" s="136"/>
      <c r="C957" s="75"/>
      <c r="D957" s="1"/>
      <c r="E957" s="2"/>
      <c r="F957" s="2"/>
      <c r="G957" s="2"/>
      <c r="H957" s="76"/>
      <c r="I957" s="76"/>
      <c r="J957" s="76"/>
      <c r="K957" s="77"/>
    </row>
    <row r="958" spans="1:19" ht="18.75" customHeight="1" x14ac:dyDescent="0.35">
      <c r="A958" s="135" t="s">
        <v>640</v>
      </c>
      <c r="B958" s="135"/>
      <c r="C958" s="78"/>
      <c r="D958" s="3"/>
      <c r="E958" s="3"/>
      <c r="F958" s="3"/>
      <c r="G958" s="2"/>
    </row>
    <row r="959" spans="1:19" ht="18.75" customHeight="1" x14ac:dyDescent="0.25">
      <c r="A959" s="136" t="s">
        <v>641</v>
      </c>
      <c r="B959" s="136"/>
      <c r="C959" s="3"/>
      <c r="D959" s="1"/>
      <c r="E959" s="3"/>
      <c r="F959" s="3"/>
      <c r="I959" s="127" t="s">
        <v>642</v>
      </c>
      <c r="J959" s="127"/>
      <c r="K959" s="127"/>
    </row>
    <row r="960" spans="1:19" x14ac:dyDescent="0.25">
      <c r="A960" s="73"/>
    </row>
    <row r="961" spans="1:19" ht="156" customHeight="1" x14ac:dyDescent="0.25">
      <c r="A961" s="73"/>
      <c r="B961" s="116"/>
    </row>
    <row r="962" spans="1:19" x14ac:dyDescent="0.25">
      <c r="A962" s="73"/>
    </row>
    <row r="963" spans="1:19" x14ac:dyDescent="0.25">
      <c r="A963" s="73"/>
    </row>
    <row r="964" spans="1:19" s="11" customFormat="1" x14ac:dyDescent="0.25">
      <c r="A964" s="73"/>
      <c r="B964" s="10"/>
      <c r="D964" s="12"/>
      <c r="E964" s="12"/>
      <c r="F964" s="12"/>
      <c r="H964" s="12"/>
      <c r="I964" s="12"/>
      <c r="J964" s="12"/>
      <c r="K964" s="13"/>
      <c r="L964" s="9"/>
      <c r="M964" s="9"/>
      <c r="N964" s="9"/>
      <c r="O964" s="9"/>
      <c r="P964" s="9"/>
      <c r="Q964" s="9"/>
      <c r="R964" s="9"/>
      <c r="S964" s="9"/>
    </row>
    <row r="965" spans="1:19" s="11" customFormat="1" x14ac:dyDescent="0.25">
      <c r="A965" s="73"/>
      <c r="B965" s="10"/>
      <c r="D965" s="12"/>
      <c r="E965" s="12"/>
      <c r="F965" s="12"/>
      <c r="H965" s="12"/>
      <c r="I965" s="12"/>
      <c r="J965" s="12"/>
      <c r="K965" s="13"/>
      <c r="L965" s="9"/>
      <c r="M965" s="9"/>
      <c r="N965" s="9"/>
      <c r="O965" s="9"/>
      <c r="P965" s="9"/>
      <c r="Q965" s="9"/>
      <c r="R965" s="9"/>
      <c r="S965" s="9"/>
    </row>
    <row r="966" spans="1:19" s="11" customFormat="1" x14ac:dyDescent="0.25">
      <c r="A966" s="73"/>
      <c r="B966" s="10"/>
      <c r="D966" s="12"/>
      <c r="F966" s="12"/>
      <c r="H966" s="12"/>
      <c r="I966" s="12"/>
      <c r="K966" s="13"/>
      <c r="L966" s="9"/>
      <c r="M966" s="9"/>
      <c r="N966" s="9"/>
      <c r="O966" s="9"/>
      <c r="P966" s="9"/>
      <c r="Q966" s="9"/>
      <c r="R966" s="9"/>
      <c r="S966" s="9"/>
    </row>
    <row r="967" spans="1:19" s="11" customFormat="1" x14ac:dyDescent="0.25">
      <c r="A967" s="73"/>
      <c r="B967" s="10"/>
      <c r="F967" s="12"/>
      <c r="H967" s="12"/>
      <c r="I967" s="12"/>
      <c r="K967" s="13"/>
      <c r="L967" s="9"/>
      <c r="M967" s="9"/>
      <c r="N967" s="9"/>
      <c r="O967" s="9"/>
      <c r="P967" s="9"/>
      <c r="Q967" s="9"/>
      <c r="R967" s="9"/>
      <c r="S967" s="9"/>
    </row>
    <row r="968" spans="1:19" s="11" customFormat="1" x14ac:dyDescent="0.25">
      <c r="A968" s="73"/>
      <c r="B968" s="10"/>
      <c r="E968" s="12"/>
      <c r="F968" s="12"/>
      <c r="H968" s="12"/>
      <c r="I968" s="12"/>
      <c r="J968" s="12"/>
      <c r="K968" s="13"/>
      <c r="L968" s="9"/>
      <c r="M968" s="9"/>
      <c r="N968" s="9"/>
      <c r="O968" s="9"/>
      <c r="P968" s="9"/>
      <c r="Q968" s="9"/>
      <c r="R968" s="9"/>
      <c r="S968" s="9"/>
    </row>
    <row r="969" spans="1:19" s="11" customFormat="1" x14ac:dyDescent="0.25">
      <c r="A969" s="73"/>
      <c r="B969" s="10"/>
      <c r="D969" s="12"/>
      <c r="F969" s="12"/>
      <c r="H969" s="12"/>
      <c r="I969" s="12"/>
      <c r="K969" s="13"/>
      <c r="L969" s="9"/>
      <c r="M969" s="9"/>
      <c r="N969" s="9"/>
      <c r="O969" s="9"/>
      <c r="P969" s="9"/>
      <c r="Q969" s="9"/>
      <c r="R969" s="9"/>
      <c r="S969" s="9"/>
    </row>
    <row r="970" spans="1:19" s="11" customFormat="1" x14ac:dyDescent="0.25">
      <c r="A970" s="73"/>
      <c r="B970" s="10"/>
      <c r="E970" s="12"/>
      <c r="F970" s="12"/>
      <c r="H970" s="12"/>
      <c r="I970" s="12"/>
      <c r="J970" s="12"/>
      <c r="K970" s="13"/>
      <c r="L970" s="9"/>
      <c r="M970" s="9"/>
      <c r="N970" s="9"/>
      <c r="O970" s="9"/>
      <c r="P970" s="9"/>
      <c r="Q970" s="9"/>
      <c r="R970" s="9"/>
      <c r="S970" s="9"/>
    </row>
    <row r="971" spans="1:19" s="11" customFormat="1" x14ac:dyDescent="0.25">
      <c r="A971" s="73"/>
      <c r="B971" s="10"/>
      <c r="D971" s="12"/>
      <c r="E971" s="12"/>
      <c r="F971" s="12"/>
      <c r="H971" s="12"/>
      <c r="I971" s="12"/>
      <c r="J971" s="12"/>
      <c r="K971" s="13"/>
      <c r="L971" s="9"/>
      <c r="M971" s="9"/>
      <c r="N971" s="9"/>
      <c r="O971" s="9"/>
      <c r="P971" s="9"/>
      <c r="Q971" s="9"/>
      <c r="R971" s="9"/>
      <c r="S971" s="9"/>
    </row>
    <row r="972" spans="1:19" s="11" customFormat="1" x14ac:dyDescent="0.25">
      <c r="A972" s="73"/>
      <c r="B972" s="10"/>
      <c r="D972" s="12"/>
      <c r="E972" s="12"/>
      <c r="F972" s="12"/>
      <c r="H972" s="12"/>
      <c r="I972" s="12"/>
      <c r="J972" s="12"/>
      <c r="K972" s="13"/>
      <c r="L972" s="9"/>
      <c r="M972" s="9"/>
      <c r="N972" s="9"/>
      <c r="O972" s="9"/>
      <c r="P972" s="9"/>
      <c r="Q972" s="9"/>
      <c r="R972" s="9"/>
      <c r="S972" s="9"/>
    </row>
    <row r="973" spans="1:19" s="11" customFormat="1" x14ac:dyDescent="0.25">
      <c r="A973" s="73"/>
      <c r="B973" s="10"/>
      <c r="D973" s="12"/>
      <c r="E973" s="12"/>
      <c r="F973" s="12"/>
      <c r="H973" s="12"/>
      <c r="I973" s="12"/>
      <c r="J973" s="12"/>
      <c r="K973" s="13"/>
      <c r="L973" s="9"/>
      <c r="M973" s="9"/>
      <c r="N973" s="9"/>
      <c r="O973" s="9"/>
      <c r="P973" s="9"/>
      <c r="Q973" s="9"/>
      <c r="R973" s="9"/>
      <c r="S973" s="9"/>
    </row>
    <row r="974" spans="1:19" s="11" customFormat="1" x14ac:dyDescent="0.25">
      <c r="A974" s="73"/>
      <c r="B974" s="10"/>
      <c r="D974" s="12"/>
      <c r="E974" s="12"/>
      <c r="F974" s="12"/>
      <c r="H974" s="12"/>
      <c r="I974" s="12"/>
      <c r="J974" s="12"/>
      <c r="K974" s="13"/>
      <c r="L974" s="9"/>
      <c r="M974" s="9"/>
      <c r="N974" s="9"/>
      <c r="O974" s="9"/>
      <c r="P974" s="9"/>
      <c r="Q974" s="9"/>
      <c r="R974" s="9"/>
      <c r="S974" s="9"/>
    </row>
    <row r="975" spans="1:19" s="11" customFormat="1" x14ac:dyDescent="0.25">
      <c r="A975" s="73"/>
      <c r="B975" s="10"/>
      <c r="D975" s="12"/>
      <c r="E975" s="12"/>
      <c r="F975" s="12"/>
      <c r="H975" s="12"/>
      <c r="I975" s="12"/>
      <c r="J975" s="12"/>
      <c r="K975" s="13"/>
      <c r="L975" s="9"/>
      <c r="M975" s="9"/>
      <c r="N975" s="9"/>
      <c r="O975" s="9"/>
      <c r="P975" s="9"/>
      <c r="Q975" s="9"/>
      <c r="R975" s="9"/>
      <c r="S975" s="9"/>
    </row>
    <row r="976" spans="1:19" s="11" customFormat="1" x14ac:dyDescent="0.25">
      <c r="A976" s="73"/>
      <c r="B976" s="10"/>
      <c r="D976" s="12"/>
      <c r="F976" s="12"/>
      <c r="H976" s="12"/>
      <c r="I976" s="12"/>
      <c r="K976" s="13"/>
      <c r="L976" s="9"/>
      <c r="M976" s="9"/>
      <c r="N976" s="9"/>
      <c r="O976" s="9"/>
      <c r="P976" s="9"/>
      <c r="Q976" s="9"/>
      <c r="R976" s="9"/>
      <c r="S976" s="9"/>
    </row>
    <row r="977" spans="1:19" s="11" customFormat="1" x14ac:dyDescent="0.25">
      <c r="A977" s="73"/>
      <c r="B977" s="10"/>
      <c r="E977" s="12"/>
      <c r="F977" s="12"/>
      <c r="H977" s="12"/>
      <c r="I977" s="12"/>
      <c r="J977" s="12"/>
      <c r="K977" s="13"/>
      <c r="L977" s="9"/>
      <c r="M977" s="9"/>
      <c r="N977" s="9"/>
      <c r="O977" s="9"/>
      <c r="P977" s="9"/>
      <c r="Q977" s="9"/>
      <c r="R977" s="9"/>
      <c r="S977" s="9"/>
    </row>
    <row r="978" spans="1:19" s="11" customFormat="1" x14ac:dyDescent="0.25">
      <c r="A978" s="73"/>
      <c r="B978" s="10"/>
      <c r="D978" s="12"/>
      <c r="E978" s="12"/>
      <c r="F978" s="12"/>
      <c r="H978" s="12"/>
      <c r="I978" s="12"/>
      <c r="J978" s="12"/>
      <c r="K978" s="13"/>
      <c r="L978" s="9"/>
      <c r="M978" s="9"/>
      <c r="N978" s="9"/>
      <c r="O978" s="9"/>
      <c r="P978" s="9"/>
      <c r="Q978" s="9"/>
      <c r="R978" s="9"/>
      <c r="S978" s="9"/>
    </row>
    <row r="979" spans="1:19" s="11" customFormat="1" x14ac:dyDescent="0.25">
      <c r="A979" s="73"/>
      <c r="B979" s="10"/>
      <c r="D979" s="12"/>
      <c r="F979" s="12"/>
      <c r="H979" s="12"/>
      <c r="I979" s="12"/>
      <c r="K979" s="13"/>
      <c r="L979" s="9"/>
      <c r="M979" s="9"/>
      <c r="N979" s="9"/>
      <c r="O979" s="9"/>
      <c r="P979" s="9"/>
      <c r="Q979" s="9"/>
      <c r="R979" s="9"/>
      <c r="S979" s="9"/>
    </row>
    <row r="980" spans="1:19" x14ac:dyDescent="0.25">
      <c r="A980" s="73"/>
      <c r="D980" s="11"/>
    </row>
    <row r="981" spans="1:19" s="80" customFormat="1" x14ac:dyDescent="0.25">
      <c r="A981" s="79"/>
      <c r="B981" s="10"/>
      <c r="C981" s="11"/>
      <c r="D981" s="12"/>
      <c r="E981" s="12"/>
      <c r="F981" s="12"/>
      <c r="G981" s="11"/>
      <c r="H981" s="12"/>
      <c r="I981" s="12"/>
      <c r="J981" s="12"/>
      <c r="K981" s="13"/>
    </row>
    <row r="982" spans="1:19" s="80" customFormat="1" x14ac:dyDescent="0.25">
      <c r="A982" s="79"/>
      <c r="B982" s="10"/>
      <c r="C982" s="11"/>
      <c r="D982" s="12"/>
      <c r="E982" s="12"/>
      <c r="F982" s="12"/>
      <c r="G982" s="11"/>
      <c r="H982" s="12"/>
      <c r="I982" s="12"/>
      <c r="J982" s="12"/>
      <c r="K982" s="13"/>
    </row>
    <row r="983" spans="1:19" s="82" customFormat="1" ht="18" x14ac:dyDescent="0.25">
      <c r="A983" s="81"/>
      <c r="B983" s="10"/>
      <c r="C983" s="11"/>
      <c r="D983" s="12"/>
      <c r="E983" s="12"/>
      <c r="F983" s="12"/>
      <c r="G983" s="11"/>
      <c r="H983" s="12"/>
      <c r="I983" s="12"/>
      <c r="J983" s="12"/>
      <c r="K983" s="13"/>
    </row>
    <row r="984" spans="1:19" x14ac:dyDescent="0.25">
      <c r="A984" s="83"/>
    </row>
    <row r="985" spans="1:19" x14ac:dyDescent="0.25">
      <c r="A985" s="83"/>
    </row>
    <row r="986" spans="1:19" x14ac:dyDescent="0.25">
      <c r="A986" s="83"/>
      <c r="E986" s="11"/>
      <c r="J986" s="11"/>
    </row>
    <row r="987" spans="1:19" x14ac:dyDescent="0.25">
      <c r="A987" s="83"/>
      <c r="D987" s="11"/>
    </row>
    <row r="988" spans="1:19" x14ac:dyDescent="0.25">
      <c r="A988" s="83"/>
    </row>
    <row r="989" spans="1:19" x14ac:dyDescent="0.25">
      <c r="A989" s="83"/>
    </row>
    <row r="990" spans="1:19" x14ac:dyDescent="0.25">
      <c r="A990" s="83"/>
    </row>
    <row r="991" spans="1:19" x14ac:dyDescent="0.25">
      <c r="A991" s="83"/>
    </row>
    <row r="992" spans="1:19" x14ac:dyDescent="0.25">
      <c r="A992" s="83"/>
    </row>
    <row r="993" spans="1:19" x14ac:dyDescent="0.25">
      <c r="A993" s="83"/>
    </row>
    <row r="994" spans="1:19" x14ac:dyDescent="0.25">
      <c r="A994" s="83"/>
    </row>
    <row r="995" spans="1:19" x14ac:dyDescent="0.25">
      <c r="A995" s="83"/>
    </row>
    <row r="996" spans="1:19" s="11" customFormat="1" x14ac:dyDescent="0.25">
      <c r="A996" s="83"/>
      <c r="B996" s="10"/>
      <c r="D996" s="12"/>
      <c r="E996" s="12"/>
      <c r="F996" s="12"/>
      <c r="H996" s="12"/>
      <c r="I996" s="12"/>
      <c r="J996" s="12"/>
      <c r="K996" s="13"/>
      <c r="L996" s="9"/>
      <c r="M996" s="9"/>
      <c r="N996" s="9"/>
      <c r="O996" s="9"/>
      <c r="P996" s="9"/>
      <c r="Q996" s="9"/>
      <c r="R996" s="9"/>
      <c r="S996" s="9"/>
    </row>
    <row r="997" spans="1:19" s="11" customFormat="1" x14ac:dyDescent="0.25">
      <c r="A997" s="83"/>
      <c r="B997" s="10"/>
      <c r="D997" s="12"/>
      <c r="F997" s="12"/>
      <c r="H997" s="12"/>
      <c r="I997" s="12"/>
      <c r="K997" s="13"/>
      <c r="L997" s="9"/>
      <c r="M997" s="9"/>
      <c r="N997" s="9"/>
      <c r="O997" s="9"/>
      <c r="P997" s="9"/>
      <c r="Q997" s="9"/>
      <c r="R997" s="9"/>
      <c r="S997" s="9"/>
    </row>
    <row r="998" spans="1:19" s="11" customFormat="1" x14ac:dyDescent="0.25">
      <c r="A998" s="83"/>
      <c r="B998" s="10"/>
      <c r="F998" s="12"/>
      <c r="H998" s="12"/>
      <c r="I998" s="12"/>
      <c r="K998" s="13"/>
      <c r="L998" s="9"/>
      <c r="M998" s="9"/>
      <c r="N998" s="9"/>
      <c r="O998" s="9"/>
      <c r="P998" s="9"/>
      <c r="Q998" s="9"/>
      <c r="R998" s="9"/>
      <c r="S998" s="9"/>
    </row>
    <row r="999" spans="1:19" s="11" customFormat="1" x14ac:dyDescent="0.25">
      <c r="A999" s="83"/>
      <c r="B999" s="10"/>
      <c r="F999" s="12"/>
      <c r="H999" s="12"/>
      <c r="I999" s="12"/>
      <c r="K999" s="13"/>
      <c r="L999" s="9"/>
      <c r="M999" s="9"/>
      <c r="N999" s="9"/>
      <c r="O999" s="9"/>
      <c r="P999" s="9"/>
      <c r="Q999" s="9"/>
      <c r="R999" s="9"/>
      <c r="S999" s="9"/>
    </row>
    <row r="1000" spans="1:19" s="11" customFormat="1" x14ac:dyDescent="0.25">
      <c r="A1000" s="83"/>
      <c r="B1000" s="10"/>
      <c r="F1000" s="12"/>
      <c r="H1000" s="12"/>
      <c r="I1000" s="12"/>
      <c r="K1000" s="13"/>
      <c r="L1000" s="9"/>
      <c r="M1000" s="9"/>
      <c r="N1000" s="9"/>
      <c r="O1000" s="9"/>
      <c r="P1000" s="9"/>
      <c r="Q1000" s="9"/>
      <c r="R1000" s="9"/>
      <c r="S1000" s="9"/>
    </row>
    <row r="1001" spans="1:19" s="11" customFormat="1" x14ac:dyDescent="0.25">
      <c r="A1001" s="83"/>
      <c r="B1001" s="10"/>
      <c r="F1001" s="12"/>
      <c r="H1001" s="12"/>
      <c r="I1001" s="12"/>
      <c r="K1001" s="13"/>
      <c r="L1001" s="9"/>
      <c r="M1001" s="9"/>
      <c r="N1001" s="9"/>
      <c r="O1001" s="9"/>
      <c r="P1001" s="9"/>
      <c r="Q1001" s="9"/>
      <c r="R1001" s="9"/>
      <c r="S1001" s="9"/>
    </row>
    <row r="1002" spans="1:19" s="11" customFormat="1" x14ac:dyDescent="0.25">
      <c r="A1002" s="83"/>
      <c r="B1002" s="10"/>
      <c r="E1002" s="12"/>
      <c r="F1002" s="12"/>
      <c r="H1002" s="12"/>
      <c r="I1002" s="12"/>
      <c r="J1002" s="12"/>
      <c r="K1002" s="13"/>
      <c r="L1002" s="9"/>
      <c r="M1002" s="9"/>
      <c r="N1002" s="9"/>
      <c r="O1002" s="9"/>
      <c r="P1002" s="9"/>
      <c r="Q1002" s="9"/>
      <c r="R1002" s="9"/>
      <c r="S1002" s="9"/>
    </row>
    <row r="1003" spans="1:19" s="11" customFormat="1" x14ac:dyDescent="0.25">
      <c r="A1003" s="83"/>
      <c r="B1003" s="10"/>
      <c r="D1003" s="12"/>
      <c r="E1003" s="12"/>
      <c r="F1003" s="12"/>
      <c r="H1003" s="12"/>
      <c r="I1003" s="12"/>
      <c r="J1003" s="12"/>
      <c r="K1003" s="13"/>
      <c r="L1003" s="9"/>
      <c r="M1003" s="9"/>
      <c r="N1003" s="9"/>
      <c r="O1003" s="9"/>
      <c r="P1003" s="9"/>
      <c r="Q1003" s="9"/>
      <c r="R1003" s="9"/>
      <c r="S1003" s="9"/>
    </row>
    <row r="1004" spans="1:19" s="11" customFormat="1" x14ac:dyDescent="0.25">
      <c r="A1004" s="83"/>
      <c r="B1004" s="10"/>
      <c r="D1004" s="12"/>
      <c r="E1004" s="12"/>
      <c r="F1004" s="12"/>
      <c r="H1004" s="12"/>
      <c r="I1004" s="12"/>
      <c r="J1004" s="12"/>
      <c r="K1004" s="13"/>
      <c r="L1004" s="9"/>
      <c r="M1004" s="9"/>
      <c r="N1004" s="9"/>
      <c r="O1004" s="9"/>
      <c r="P1004" s="9"/>
      <c r="Q1004" s="9"/>
      <c r="R1004" s="9"/>
      <c r="S1004" s="9"/>
    </row>
    <row r="1005" spans="1:19" s="11" customFormat="1" x14ac:dyDescent="0.25">
      <c r="A1005" s="83"/>
      <c r="B1005" s="10"/>
      <c r="D1005" s="12"/>
      <c r="E1005" s="12"/>
      <c r="F1005" s="12"/>
      <c r="H1005" s="12"/>
      <c r="I1005" s="12"/>
      <c r="J1005" s="12"/>
      <c r="K1005" s="13"/>
      <c r="L1005" s="9"/>
      <c r="M1005" s="9"/>
      <c r="N1005" s="9"/>
      <c r="O1005" s="9"/>
      <c r="P1005" s="9"/>
      <c r="Q1005" s="9"/>
      <c r="R1005" s="9"/>
      <c r="S1005" s="9"/>
    </row>
    <row r="1006" spans="1:19" s="11" customFormat="1" x14ac:dyDescent="0.25">
      <c r="A1006" s="83"/>
      <c r="B1006" s="10"/>
      <c r="D1006" s="12"/>
      <c r="E1006" s="12"/>
      <c r="F1006" s="12"/>
      <c r="H1006" s="12"/>
      <c r="I1006" s="12"/>
      <c r="J1006" s="12"/>
      <c r="K1006" s="13"/>
      <c r="L1006" s="9"/>
      <c r="M1006" s="9"/>
      <c r="N1006" s="9"/>
      <c r="O1006" s="9"/>
      <c r="P1006" s="9"/>
      <c r="Q1006" s="9"/>
      <c r="R1006" s="9"/>
      <c r="S1006" s="9"/>
    </row>
    <row r="1007" spans="1:19" s="11" customFormat="1" x14ac:dyDescent="0.25">
      <c r="A1007" s="83"/>
      <c r="B1007" s="10"/>
      <c r="D1007" s="12"/>
      <c r="E1007" s="12"/>
      <c r="F1007" s="12"/>
      <c r="H1007" s="12"/>
      <c r="I1007" s="12"/>
      <c r="J1007" s="12"/>
      <c r="K1007" s="13"/>
      <c r="L1007" s="9"/>
      <c r="M1007" s="9"/>
      <c r="N1007" s="9"/>
      <c r="O1007" s="9"/>
      <c r="P1007" s="9"/>
      <c r="Q1007" s="9"/>
      <c r="R1007" s="9"/>
      <c r="S1007" s="9"/>
    </row>
    <row r="1008" spans="1:19" s="11" customFormat="1" x14ac:dyDescent="0.25">
      <c r="A1008" s="83"/>
      <c r="B1008" s="10"/>
      <c r="D1008" s="12"/>
      <c r="E1008" s="12"/>
      <c r="F1008" s="12"/>
      <c r="H1008" s="12"/>
      <c r="I1008" s="12"/>
      <c r="J1008" s="12"/>
      <c r="K1008" s="13"/>
      <c r="L1008" s="9"/>
      <c r="M1008" s="9"/>
      <c r="N1008" s="9"/>
      <c r="O1008" s="9"/>
      <c r="P1008" s="9"/>
      <c r="Q1008" s="9"/>
      <c r="R1008" s="9"/>
      <c r="S1008" s="9"/>
    </row>
    <row r="1009" spans="1:19" s="11" customFormat="1" x14ac:dyDescent="0.25">
      <c r="A1009" s="83"/>
      <c r="B1009" s="10"/>
      <c r="D1009" s="12"/>
      <c r="E1009" s="12"/>
      <c r="F1009" s="12"/>
      <c r="H1009" s="12"/>
      <c r="I1009" s="12"/>
      <c r="J1009" s="12"/>
      <c r="K1009" s="13"/>
      <c r="L1009" s="9"/>
      <c r="M1009" s="9"/>
      <c r="N1009" s="9"/>
      <c r="O1009" s="9"/>
      <c r="P1009" s="9"/>
      <c r="Q1009" s="9"/>
      <c r="R1009" s="9"/>
      <c r="S1009" s="9"/>
    </row>
    <row r="1010" spans="1:19" s="11" customFormat="1" x14ac:dyDescent="0.25">
      <c r="A1010" s="83"/>
      <c r="B1010" s="10"/>
      <c r="D1010" s="12"/>
      <c r="F1010" s="12"/>
      <c r="H1010" s="12"/>
      <c r="I1010" s="12"/>
      <c r="K1010" s="13"/>
      <c r="L1010" s="9"/>
      <c r="M1010" s="9"/>
      <c r="N1010" s="9"/>
      <c r="O1010" s="9"/>
      <c r="P1010" s="9"/>
      <c r="Q1010" s="9"/>
      <c r="R1010" s="9"/>
      <c r="S1010" s="9"/>
    </row>
    <row r="1011" spans="1:19" s="11" customFormat="1" x14ac:dyDescent="0.25">
      <c r="A1011" s="83"/>
      <c r="B1011" s="10"/>
      <c r="E1011" s="12"/>
      <c r="F1011" s="12"/>
      <c r="H1011" s="12"/>
      <c r="I1011" s="12"/>
      <c r="J1011" s="12"/>
      <c r="K1011" s="13"/>
      <c r="L1011" s="9"/>
      <c r="M1011" s="9"/>
      <c r="N1011" s="9"/>
      <c r="O1011" s="9"/>
      <c r="P1011" s="9"/>
      <c r="Q1011" s="9"/>
      <c r="R1011" s="9"/>
      <c r="S1011" s="9"/>
    </row>
    <row r="1012" spans="1:19" s="11" customFormat="1" x14ac:dyDescent="0.25">
      <c r="A1012" s="83"/>
      <c r="B1012" s="10"/>
      <c r="D1012" s="12"/>
      <c r="E1012" s="12"/>
      <c r="F1012" s="12"/>
      <c r="H1012" s="12"/>
      <c r="I1012" s="12"/>
      <c r="J1012" s="12"/>
      <c r="K1012" s="13"/>
      <c r="L1012" s="9"/>
      <c r="M1012" s="9"/>
      <c r="N1012" s="9"/>
      <c r="O1012" s="9"/>
      <c r="P1012" s="9"/>
      <c r="Q1012" s="9"/>
      <c r="R1012" s="9"/>
      <c r="S1012" s="9"/>
    </row>
    <row r="1013" spans="1:19" s="11" customFormat="1" x14ac:dyDescent="0.25">
      <c r="A1013" s="83"/>
      <c r="B1013" s="10"/>
      <c r="D1013" s="12"/>
      <c r="E1013" s="12"/>
      <c r="F1013" s="12"/>
      <c r="H1013" s="12"/>
      <c r="I1013" s="12"/>
      <c r="J1013" s="12"/>
      <c r="K1013" s="13"/>
      <c r="L1013" s="9"/>
      <c r="M1013" s="9"/>
      <c r="N1013" s="9"/>
      <c r="O1013" s="9"/>
      <c r="P1013" s="9"/>
      <c r="Q1013" s="9"/>
      <c r="R1013" s="9"/>
      <c r="S1013" s="9"/>
    </row>
    <row r="1014" spans="1:19" s="11" customFormat="1" x14ac:dyDescent="0.25">
      <c r="A1014" s="83"/>
      <c r="B1014" s="10"/>
      <c r="D1014" s="12"/>
      <c r="F1014" s="12"/>
      <c r="H1014" s="12"/>
      <c r="I1014" s="12"/>
      <c r="K1014" s="13"/>
      <c r="L1014" s="9"/>
      <c r="M1014" s="9"/>
      <c r="N1014" s="9"/>
      <c r="O1014" s="9"/>
      <c r="P1014" s="9"/>
      <c r="Q1014" s="9"/>
      <c r="R1014" s="9"/>
      <c r="S1014" s="9"/>
    </row>
    <row r="1015" spans="1:19" s="11" customFormat="1" x14ac:dyDescent="0.25">
      <c r="A1015" s="83"/>
      <c r="B1015" s="10"/>
      <c r="E1015" s="12"/>
      <c r="F1015" s="12"/>
      <c r="H1015" s="12"/>
      <c r="I1015" s="12"/>
      <c r="J1015" s="12"/>
      <c r="K1015" s="13"/>
      <c r="L1015" s="9"/>
      <c r="M1015" s="9"/>
      <c r="N1015" s="9"/>
      <c r="O1015" s="9"/>
      <c r="P1015" s="9"/>
      <c r="Q1015" s="9"/>
      <c r="R1015" s="9"/>
      <c r="S1015" s="9"/>
    </row>
    <row r="1016" spans="1:19" s="11" customFormat="1" x14ac:dyDescent="0.25">
      <c r="A1016" s="83"/>
      <c r="B1016" s="10"/>
      <c r="D1016" s="12"/>
      <c r="F1016" s="12"/>
      <c r="H1016" s="12"/>
      <c r="I1016" s="12"/>
      <c r="K1016" s="13"/>
      <c r="L1016" s="9"/>
      <c r="M1016" s="9"/>
      <c r="N1016" s="9"/>
      <c r="O1016" s="9"/>
      <c r="P1016" s="9"/>
      <c r="Q1016" s="9"/>
      <c r="R1016" s="9"/>
      <c r="S1016" s="9"/>
    </row>
    <row r="1017" spans="1:19" s="11" customFormat="1" x14ac:dyDescent="0.25">
      <c r="A1017" s="83"/>
      <c r="B1017" s="10"/>
      <c r="E1017" s="12"/>
      <c r="F1017" s="12"/>
      <c r="H1017" s="12"/>
      <c r="I1017" s="12"/>
      <c r="J1017" s="12"/>
      <c r="K1017" s="13"/>
      <c r="L1017" s="9"/>
      <c r="M1017" s="9"/>
      <c r="N1017" s="9"/>
      <c r="O1017" s="9"/>
      <c r="P1017" s="9"/>
      <c r="Q1017" s="9"/>
      <c r="R1017" s="9"/>
      <c r="S1017" s="9"/>
    </row>
    <row r="1018" spans="1:19" s="11" customFormat="1" x14ac:dyDescent="0.25">
      <c r="A1018" s="83"/>
      <c r="B1018" s="10"/>
      <c r="D1018" s="12"/>
      <c r="F1018" s="12"/>
      <c r="H1018" s="12"/>
      <c r="I1018" s="12"/>
      <c r="K1018" s="13"/>
      <c r="L1018" s="9"/>
      <c r="M1018" s="9"/>
      <c r="N1018" s="9"/>
      <c r="O1018" s="9"/>
      <c r="P1018" s="9"/>
      <c r="Q1018" s="9"/>
      <c r="R1018" s="9"/>
      <c r="S1018" s="9"/>
    </row>
    <row r="1019" spans="1:19" s="11" customFormat="1" x14ac:dyDescent="0.25">
      <c r="A1019" s="83"/>
      <c r="B1019" s="10"/>
      <c r="F1019" s="12"/>
      <c r="H1019" s="12"/>
      <c r="I1019" s="12"/>
      <c r="K1019" s="13"/>
      <c r="L1019" s="9"/>
      <c r="M1019" s="9"/>
      <c r="N1019" s="9"/>
      <c r="O1019" s="9"/>
      <c r="P1019" s="9"/>
      <c r="Q1019" s="9"/>
      <c r="R1019" s="9"/>
      <c r="S1019" s="9"/>
    </row>
    <row r="1020" spans="1:19" s="11" customFormat="1" x14ac:dyDescent="0.25">
      <c r="A1020" s="83"/>
      <c r="B1020" s="10"/>
      <c r="E1020" s="12"/>
      <c r="F1020" s="12"/>
      <c r="H1020" s="12"/>
      <c r="I1020" s="12"/>
      <c r="J1020" s="12"/>
      <c r="K1020" s="13"/>
      <c r="L1020" s="9"/>
      <c r="M1020" s="9"/>
      <c r="N1020" s="9"/>
      <c r="O1020" s="9"/>
      <c r="P1020" s="9"/>
      <c r="Q1020" s="9"/>
      <c r="R1020" s="9"/>
      <c r="S1020" s="9"/>
    </row>
    <row r="1021" spans="1:19" s="11" customFormat="1" x14ac:dyDescent="0.25">
      <c r="A1021" s="83"/>
      <c r="B1021" s="10"/>
      <c r="D1021" s="12"/>
      <c r="E1021" s="12"/>
      <c r="F1021" s="12"/>
      <c r="H1021" s="12"/>
      <c r="I1021" s="12"/>
      <c r="J1021" s="12"/>
      <c r="K1021" s="13"/>
      <c r="L1021" s="9"/>
      <c r="M1021" s="9"/>
      <c r="N1021" s="9"/>
      <c r="O1021" s="9"/>
      <c r="P1021" s="9"/>
      <c r="Q1021" s="9"/>
      <c r="R1021" s="9"/>
      <c r="S1021" s="9"/>
    </row>
    <row r="1022" spans="1:19" s="11" customFormat="1" x14ac:dyDescent="0.25">
      <c r="A1022" s="83"/>
      <c r="B1022" s="10"/>
      <c r="D1022" s="12"/>
      <c r="F1022" s="12"/>
      <c r="H1022" s="12"/>
      <c r="I1022" s="12"/>
      <c r="K1022" s="13"/>
      <c r="L1022" s="9"/>
      <c r="M1022" s="9"/>
      <c r="N1022" s="9"/>
      <c r="O1022" s="9"/>
      <c r="P1022" s="9"/>
      <c r="Q1022" s="9"/>
      <c r="R1022" s="9"/>
      <c r="S1022" s="9"/>
    </row>
    <row r="1023" spans="1:19" s="11" customFormat="1" x14ac:dyDescent="0.25">
      <c r="A1023" s="83"/>
      <c r="B1023" s="10"/>
      <c r="E1023" s="12"/>
      <c r="F1023" s="12"/>
      <c r="H1023" s="12"/>
      <c r="I1023" s="12"/>
      <c r="J1023" s="12"/>
      <c r="K1023" s="13"/>
      <c r="L1023" s="9"/>
      <c r="M1023" s="9"/>
      <c r="N1023" s="9"/>
      <c r="O1023" s="9"/>
      <c r="P1023" s="9"/>
      <c r="Q1023" s="9"/>
      <c r="R1023" s="9"/>
      <c r="S1023" s="9"/>
    </row>
    <row r="1024" spans="1:19" s="11" customFormat="1" x14ac:dyDescent="0.25">
      <c r="A1024" s="83"/>
      <c r="B1024" s="10"/>
      <c r="D1024" s="12"/>
      <c r="E1024" s="12"/>
      <c r="F1024" s="12"/>
      <c r="H1024" s="12"/>
      <c r="I1024" s="12"/>
      <c r="J1024" s="12"/>
      <c r="K1024" s="13"/>
      <c r="L1024" s="9"/>
      <c r="M1024" s="9"/>
      <c r="N1024" s="9"/>
      <c r="O1024" s="9"/>
      <c r="P1024" s="9"/>
      <c r="Q1024" s="9"/>
      <c r="R1024" s="9"/>
      <c r="S1024" s="9"/>
    </row>
    <row r="1025" spans="1:19" s="11" customFormat="1" x14ac:dyDescent="0.25">
      <c r="A1025" s="83"/>
      <c r="B1025" s="10"/>
      <c r="D1025" s="12"/>
      <c r="F1025" s="12"/>
      <c r="H1025" s="12"/>
      <c r="I1025" s="12"/>
      <c r="K1025" s="13"/>
      <c r="L1025" s="9"/>
      <c r="M1025" s="9"/>
      <c r="N1025" s="9"/>
      <c r="O1025" s="9"/>
      <c r="P1025" s="9"/>
      <c r="Q1025" s="9"/>
      <c r="R1025" s="9"/>
      <c r="S1025" s="9"/>
    </row>
    <row r="1026" spans="1:19" s="11" customFormat="1" x14ac:dyDescent="0.25">
      <c r="A1026" s="83"/>
      <c r="B1026" s="10"/>
      <c r="F1026" s="12"/>
      <c r="H1026" s="12"/>
      <c r="I1026" s="12"/>
      <c r="K1026" s="13"/>
      <c r="L1026" s="9"/>
      <c r="M1026" s="9"/>
      <c r="N1026" s="9"/>
      <c r="O1026" s="9"/>
      <c r="P1026" s="9"/>
      <c r="Q1026" s="9"/>
      <c r="R1026" s="9"/>
      <c r="S1026" s="9"/>
    </row>
    <row r="1027" spans="1:19" s="11" customFormat="1" x14ac:dyDescent="0.25">
      <c r="A1027" s="83"/>
      <c r="B1027" s="10"/>
      <c r="F1027" s="12"/>
      <c r="H1027" s="12"/>
      <c r="I1027" s="12"/>
      <c r="K1027" s="13"/>
      <c r="L1027" s="9"/>
      <c r="M1027" s="9"/>
      <c r="N1027" s="9"/>
      <c r="O1027" s="9"/>
      <c r="P1027" s="9"/>
      <c r="Q1027" s="9"/>
      <c r="R1027" s="9"/>
      <c r="S1027" s="9"/>
    </row>
    <row r="1028" spans="1:19" s="11" customFormat="1" x14ac:dyDescent="0.25">
      <c r="A1028" s="83"/>
      <c r="B1028" s="10"/>
      <c r="E1028" s="12"/>
      <c r="F1028" s="12"/>
      <c r="H1028" s="12"/>
      <c r="I1028" s="12"/>
      <c r="J1028" s="12"/>
      <c r="K1028" s="13"/>
      <c r="L1028" s="9"/>
      <c r="M1028" s="9"/>
      <c r="N1028" s="9"/>
      <c r="O1028" s="9"/>
      <c r="P1028" s="9"/>
      <c r="Q1028" s="9"/>
      <c r="R1028" s="9"/>
      <c r="S1028" s="9"/>
    </row>
    <row r="1029" spans="1:19" s="11" customFormat="1" x14ac:dyDescent="0.25">
      <c r="A1029" s="83"/>
      <c r="B1029" s="10"/>
      <c r="D1029" s="12"/>
      <c r="E1029" s="12"/>
      <c r="F1029" s="12"/>
      <c r="H1029" s="12"/>
      <c r="I1029" s="12"/>
      <c r="J1029" s="12"/>
      <c r="K1029" s="13"/>
      <c r="L1029" s="9"/>
      <c r="M1029" s="9"/>
      <c r="N1029" s="9"/>
      <c r="O1029" s="9"/>
      <c r="P1029" s="9"/>
      <c r="Q1029" s="9"/>
      <c r="R1029" s="9"/>
      <c r="S1029" s="9"/>
    </row>
    <row r="1030" spans="1:19" s="11" customFormat="1" x14ac:dyDescent="0.25">
      <c r="A1030" s="83"/>
      <c r="B1030" s="10"/>
      <c r="D1030" s="12"/>
      <c r="F1030" s="12"/>
      <c r="H1030" s="12"/>
      <c r="I1030" s="12"/>
      <c r="K1030" s="13"/>
      <c r="L1030" s="9"/>
      <c r="M1030" s="9"/>
      <c r="N1030" s="9"/>
      <c r="O1030" s="9"/>
      <c r="P1030" s="9"/>
      <c r="Q1030" s="9"/>
      <c r="R1030" s="9"/>
      <c r="S1030" s="9"/>
    </row>
    <row r="1031" spans="1:19" s="11" customFormat="1" x14ac:dyDescent="0.25">
      <c r="A1031" s="83"/>
      <c r="B1031" s="10"/>
      <c r="E1031" s="12"/>
      <c r="F1031" s="12"/>
      <c r="H1031" s="12"/>
      <c r="I1031" s="12"/>
      <c r="J1031" s="12"/>
      <c r="K1031" s="13"/>
      <c r="L1031" s="9"/>
      <c r="M1031" s="9"/>
      <c r="N1031" s="9"/>
      <c r="O1031" s="9"/>
      <c r="P1031" s="9"/>
      <c r="Q1031" s="9"/>
      <c r="R1031" s="9"/>
      <c r="S1031" s="9"/>
    </row>
    <row r="1032" spans="1:19" s="11" customFormat="1" x14ac:dyDescent="0.25">
      <c r="A1032" s="83"/>
      <c r="B1032" s="10"/>
      <c r="D1032" s="12"/>
      <c r="E1032" s="12"/>
      <c r="F1032" s="12"/>
      <c r="H1032" s="12"/>
      <c r="I1032" s="12"/>
      <c r="J1032" s="12"/>
      <c r="K1032" s="13"/>
      <c r="L1032" s="9"/>
      <c r="M1032" s="9"/>
      <c r="N1032" s="9"/>
      <c r="O1032" s="9"/>
      <c r="P1032" s="9"/>
      <c r="Q1032" s="9"/>
      <c r="R1032" s="9"/>
      <c r="S1032" s="9"/>
    </row>
    <row r="1033" spans="1:19" s="11" customFormat="1" x14ac:dyDescent="0.25">
      <c r="A1033" s="83"/>
      <c r="B1033" s="10"/>
      <c r="D1033" s="12"/>
      <c r="E1033" s="12"/>
      <c r="F1033" s="12"/>
      <c r="H1033" s="12"/>
      <c r="I1033" s="12"/>
      <c r="J1033" s="12"/>
      <c r="K1033" s="13"/>
      <c r="L1033" s="9"/>
      <c r="M1033" s="9"/>
      <c r="N1033" s="9"/>
      <c r="O1033" s="9"/>
      <c r="P1033" s="9"/>
      <c r="Q1033" s="9"/>
      <c r="R1033" s="9"/>
      <c r="S1033" s="9"/>
    </row>
    <row r="1034" spans="1:19" s="11" customFormat="1" x14ac:dyDescent="0.25">
      <c r="A1034" s="83"/>
      <c r="B1034" s="10"/>
      <c r="D1034" s="12"/>
      <c r="E1034" s="12"/>
      <c r="F1034" s="12"/>
      <c r="H1034" s="12"/>
      <c r="I1034" s="12"/>
      <c r="J1034" s="12"/>
      <c r="K1034" s="13"/>
      <c r="L1034" s="9"/>
      <c r="M1034" s="9"/>
      <c r="N1034" s="9"/>
      <c r="O1034" s="9"/>
      <c r="P1034" s="9"/>
      <c r="Q1034" s="9"/>
      <c r="R1034" s="9"/>
      <c r="S1034" s="9"/>
    </row>
    <row r="1035" spans="1:19" s="11" customFormat="1" x14ac:dyDescent="0.25">
      <c r="A1035" s="83"/>
      <c r="B1035" s="10"/>
      <c r="D1035" s="12"/>
      <c r="F1035" s="12"/>
      <c r="H1035" s="12"/>
      <c r="I1035" s="12"/>
      <c r="K1035" s="13"/>
      <c r="L1035" s="9"/>
      <c r="M1035" s="9"/>
      <c r="N1035" s="9"/>
      <c r="O1035" s="9"/>
      <c r="P1035" s="9"/>
      <c r="Q1035" s="9"/>
      <c r="R1035" s="9"/>
      <c r="S1035" s="9"/>
    </row>
    <row r="1036" spans="1:19" s="11" customFormat="1" x14ac:dyDescent="0.25">
      <c r="A1036" s="83"/>
      <c r="B1036" s="10"/>
      <c r="E1036" s="12"/>
      <c r="F1036" s="12"/>
      <c r="H1036" s="12"/>
      <c r="I1036" s="12"/>
      <c r="J1036" s="12"/>
      <c r="K1036" s="13"/>
      <c r="L1036" s="9"/>
      <c r="M1036" s="9"/>
      <c r="N1036" s="9"/>
      <c r="O1036" s="9"/>
      <c r="P1036" s="9"/>
      <c r="Q1036" s="9"/>
      <c r="R1036" s="9"/>
      <c r="S1036" s="9"/>
    </row>
    <row r="1037" spans="1:19" s="11" customFormat="1" x14ac:dyDescent="0.25">
      <c r="A1037" s="83"/>
      <c r="B1037" s="10"/>
      <c r="D1037" s="12"/>
      <c r="F1037" s="12"/>
      <c r="H1037" s="12"/>
      <c r="I1037" s="12"/>
      <c r="K1037" s="13"/>
      <c r="L1037" s="9"/>
      <c r="M1037" s="9"/>
      <c r="N1037" s="9"/>
      <c r="O1037" s="9"/>
      <c r="P1037" s="9"/>
      <c r="Q1037" s="9"/>
      <c r="R1037" s="9"/>
      <c r="S1037" s="9"/>
    </row>
    <row r="1038" spans="1:19" s="11" customFormat="1" x14ac:dyDescent="0.25">
      <c r="A1038" s="83"/>
      <c r="B1038" s="10"/>
      <c r="E1038" s="12"/>
      <c r="F1038" s="12"/>
      <c r="H1038" s="12"/>
      <c r="I1038" s="12"/>
      <c r="J1038" s="12"/>
      <c r="K1038" s="13"/>
      <c r="L1038" s="9"/>
      <c r="M1038" s="9"/>
      <c r="N1038" s="9"/>
      <c r="O1038" s="9"/>
      <c r="P1038" s="9"/>
      <c r="Q1038" s="9"/>
      <c r="R1038" s="9"/>
      <c r="S1038" s="9"/>
    </row>
    <row r="1039" spans="1:19" s="11" customFormat="1" x14ac:dyDescent="0.25">
      <c r="A1039" s="83"/>
      <c r="B1039" s="10"/>
      <c r="D1039" s="12"/>
      <c r="E1039" s="12"/>
      <c r="F1039" s="12"/>
      <c r="H1039" s="12"/>
      <c r="I1039" s="12"/>
      <c r="J1039" s="12"/>
      <c r="K1039" s="13"/>
      <c r="L1039" s="9"/>
      <c r="M1039" s="9"/>
      <c r="N1039" s="9"/>
      <c r="O1039" s="9"/>
      <c r="P1039" s="9"/>
      <c r="Q1039" s="9"/>
      <c r="R1039" s="9"/>
      <c r="S1039" s="9"/>
    </row>
    <row r="1040" spans="1:19" s="11" customFormat="1" x14ac:dyDescent="0.25">
      <c r="A1040" s="83"/>
      <c r="B1040" s="10"/>
      <c r="D1040" s="12"/>
      <c r="F1040" s="12"/>
      <c r="H1040" s="12"/>
      <c r="I1040" s="12"/>
      <c r="K1040" s="13"/>
      <c r="L1040" s="9"/>
      <c r="M1040" s="9"/>
      <c r="N1040" s="9"/>
      <c r="O1040" s="9"/>
      <c r="P1040" s="9"/>
      <c r="Q1040" s="9"/>
      <c r="R1040" s="9"/>
      <c r="S1040" s="9"/>
    </row>
    <row r="1041" spans="1:19" s="11" customFormat="1" x14ac:dyDescent="0.25">
      <c r="A1041" s="83"/>
      <c r="B1041" s="10"/>
      <c r="E1041" s="12"/>
      <c r="F1041" s="12"/>
      <c r="H1041" s="12"/>
      <c r="I1041" s="12"/>
      <c r="J1041" s="12"/>
      <c r="K1041" s="13"/>
      <c r="L1041" s="9"/>
      <c r="M1041" s="9"/>
      <c r="N1041" s="9"/>
      <c r="O1041" s="9"/>
      <c r="P1041" s="9"/>
      <c r="Q1041" s="9"/>
      <c r="R1041" s="9"/>
      <c r="S1041" s="9"/>
    </row>
    <row r="1042" spans="1:19" s="11" customFormat="1" x14ac:dyDescent="0.25">
      <c r="A1042" s="83"/>
      <c r="B1042" s="10"/>
      <c r="D1042" s="12"/>
      <c r="F1042" s="12"/>
      <c r="H1042" s="12"/>
      <c r="I1042" s="12"/>
      <c r="K1042" s="13"/>
      <c r="L1042" s="9"/>
      <c r="M1042" s="9"/>
      <c r="N1042" s="9"/>
      <c r="O1042" s="9"/>
      <c r="P1042" s="9"/>
      <c r="Q1042" s="9"/>
      <c r="R1042" s="9"/>
      <c r="S1042" s="9"/>
    </row>
    <row r="1043" spans="1:19" s="11" customFormat="1" x14ac:dyDescent="0.25">
      <c r="A1043" s="83"/>
      <c r="B1043" s="10"/>
      <c r="F1043" s="12"/>
      <c r="H1043" s="12"/>
      <c r="I1043" s="12"/>
      <c r="K1043" s="13"/>
      <c r="L1043" s="9"/>
      <c r="M1043" s="9"/>
      <c r="N1043" s="9"/>
      <c r="O1043" s="9"/>
      <c r="P1043" s="9"/>
      <c r="Q1043" s="9"/>
      <c r="R1043" s="9"/>
      <c r="S1043" s="9"/>
    </row>
    <row r="1044" spans="1:19" s="11" customFormat="1" x14ac:dyDescent="0.25">
      <c r="A1044" s="83"/>
      <c r="B1044" s="10"/>
      <c r="E1044" s="12"/>
      <c r="F1044" s="12"/>
      <c r="H1044" s="12"/>
      <c r="I1044" s="12"/>
      <c r="J1044" s="12"/>
      <c r="K1044" s="13"/>
      <c r="L1044" s="9"/>
      <c r="M1044" s="9"/>
      <c r="N1044" s="9"/>
      <c r="O1044" s="9"/>
      <c r="P1044" s="9"/>
      <c r="Q1044" s="9"/>
      <c r="R1044" s="9"/>
      <c r="S1044" s="9"/>
    </row>
    <row r="1045" spans="1:19" s="11" customFormat="1" x14ac:dyDescent="0.25">
      <c r="A1045" s="83"/>
      <c r="B1045" s="10"/>
      <c r="D1045" s="12"/>
      <c r="E1045" s="12"/>
      <c r="F1045" s="12"/>
      <c r="H1045" s="12"/>
      <c r="I1045" s="12"/>
      <c r="J1045" s="12"/>
      <c r="K1045" s="13"/>
      <c r="L1045" s="9"/>
      <c r="M1045" s="9"/>
      <c r="N1045" s="9"/>
      <c r="O1045" s="9"/>
      <c r="P1045" s="9"/>
      <c r="Q1045" s="9"/>
      <c r="R1045" s="9"/>
      <c r="S1045" s="9"/>
    </row>
    <row r="1046" spans="1:19" s="11" customFormat="1" x14ac:dyDescent="0.25">
      <c r="A1046" s="83"/>
      <c r="B1046" s="10"/>
      <c r="D1046" s="12"/>
      <c r="E1046" s="12"/>
      <c r="F1046" s="12"/>
      <c r="H1046" s="12"/>
      <c r="I1046" s="12"/>
      <c r="J1046" s="12"/>
      <c r="K1046" s="13"/>
      <c r="L1046" s="9"/>
      <c r="M1046" s="9"/>
      <c r="N1046" s="9"/>
      <c r="O1046" s="9"/>
      <c r="P1046" s="9"/>
      <c r="Q1046" s="9"/>
      <c r="R1046" s="9"/>
      <c r="S1046" s="9"/>
    </row>
    <row r="1047" spans="1:19" s="11" customFormat="1" x14ac:dyDescent="0.25">
      <c r="A1047" s="83"/>
      <c r="B1047" s="10"/>
      <c r="D1047" s="12"/>
      <c r="E1047" s="12"/>
      <c r="F1047" s="12"/>
      <c r="H1047" s="12"/>
      <c r="I1047" s="12"/>
      <c r="J1047" s="12"/>
      <c r="K1047" s="13"/>
      <c r="L1047" s="9"/>
      <c r="M1047" s="9"/>
      <c r="N1047" s="9"/>
      <c r="O1047" s="9"/>
      <c r="P1047" s="9"/>
      <c r="Q1047" s="9"/>
      <c r="R1047" s="9"/>
      <c r="S1047" s="9"/>
    </row>
    <row r="1048" spans="1:19" s="11" customFormat="1" x14ac:dyDescent="0.25">
      <c r="A1048" s="9"/>
      <c r="B1048" s="10"/>
      <c r="D1048" s="12"/>
      <c r="E1048" s="12"/>
      <c r="F1048" s="12"/>
      <c r="H1048" s="12"/>
      <c r="I1048" s="12"/>
      <c r="J1048" s="12"/>
      <c r="K1048" s="13"/>
      <c r="L1048" s="9"/>
      <c r="M1048" s="9"/>
      <c r="N1048" s="9"/>
      <c r="O1048" s="9"/>
      <c r="P1048" s="9"/>
      <c r="Q1048" s="9"/>
      <c r="R1048" s="9"/>
      <c r="S1048" s="9"/>
    </row>
    <row r="1051" spans="1:19" s="11" customFormat="1" x14ac:dyDescent="0.25">
      <c r="A1051" s="9"/>
      <c r="B1051" s="10"/>
      <c r="D1051" s="12"/>
      <c r="E1051" s="12"/>
      <c r="F1051" s="12"/>
      <c r="H1051" s="12"/>
      <c r="I1051" s="12"/>
      <c r="J1051" s="12"/>
      <c r="K1051" s="13"/>
      <c r="L1051" s="9"/>
      <c r="M1051" s="9"/>
      <c r="N1051" s="9"/>
      <c r="O1051" s="9"/>
      <c r="P1051" s="9"/>
      <c r="Q1051" s="9"/>
      <c r="R1051" s="9"/>
      <c r="S1051" s="9"/>
    </row>
    <row r="1052" spans="1:19" s="11" customFormat="1" x14ac:dyDescent="0.25">
      <c r="A1052" s="9"/>
      <c r="B1052" s="10"/>
      <c r="D1052" s="12"/>
      <c r="E1052" s="12"/>
      <c r="F1052" s="12"/>
      <c r="H1052" s="12"/>
      <c r="I1052" s="12"/>
      <c r="J1052" s="12"/>
      <c r="K1052" s="13"/>
      <c r="L1052" s="9"/>
      <c r="M1052" s="9"/>
      <c r="N1052" s="9"/>
      <c r="O1052" s="9"/>
      <c r="P1052" s="9"/>
      <c r="Q1052" s="9"/>
      <c r="R1052" s="9"/>
      <c r="S1052" s="9"/>
    </row>
    <row r="1053" spans="1:19" s="11" customFormat="1" x14ac:dyDescent="0.25">
      <c r="A1053" s="9"/>
      <c r="B1053" s="10"/>
      <c r="D1053" s="12"/>
      <c r="E1053" s="12"/>
      <c r="F1053" s="12"/>
      <c r="H1053" s="12"/>
      <c r="I1053" s="12"/>
      <c r="J1053" s="12"/>
      <c r="K1053" s="13"/>
      <c r="L1053" s="9"/>
      <c r="M1053" s="9"/>
      <c r="N1053" s="9"/>
      <c r="O1053" s="9"/>
      <c r="P1053" s="9"/>
      <c r="Q1053" s="9"/>
      <c r="R1053" s="9"/>
      <c r="S1053" s="9"/>
    </row>
    <row r="1055" spans="1:19" s="11" customFormat="1" x14ac:dyDescent="0.25">
      <c r="A1055" s="9"/>
      <c r="B1055" s="10"/>
      <c r="D1055" s="12"/>
      <c r="F1055" s="12"/>
      <c r="H1055" s="12"/>
      <c r="I1055" s="12"/>
      <c r="K1055" s="13"/>
      <c r="L1055" s="9"/>
      <c r="M1055" s="9"/>
      <c r="N1055" s="9"/>
      <c r="O1055" s="9"/>
      <c r="P1055" s="9"/>
      <c r="Q1055" s="9"/>
      <c r="R1055" s="9"/>
      <c r="S1055" s="9"/>
    </row>
    <row r="1056" spans="1:19" s="11" customFormat="1" x14ac:dyDescent="0.25">
      <c r="A1056" s="9"/>
      <c r="B1056" s="10"/>
      <c r="E1056" s="12"/>
      <c r="F1056" s="12"/>
      <c r="H1056" s="12"/>
      <c r="I1056" s="12"/>
      <c r="J1056" s="12"/>
      <c r="K1056" s="13"/>
      <c r="L1056" s="9"/>
      <c r="M1056" s="9"/>
      <c r="N1056" s="9"/>
      <c r="O1056" s="9"/>
      <c r="P1056" s="9"/>
      <c r="Q1056" s="9"/>
      <c r="R1056" s="9"/>
      <c r="S1056" s="9"/>
    </row>
    <row r="1057" spans="1:19" s="11" customFormat="1" x14ac:dyDescent="0.25">
      <c r="A1057" s="9"/>
      <c r="B1057" s="10"/>
      <c r="D1057" s="12"/>
      <c r="F1057" s="12"/>
      <c r="H1057" s="12"/>
      <c r="I1057" s="12"/>
      <c r="K1057" s="13"/>
      <c r="L1057" s="9"/>
      <c r="M1057" s="9"/>
      <c r="N1057" s="9"/>
      <c r="O1057" s="9"/>
      <c r="P1057" s="9"/>
      <c r="Q1057" s="9"/>
      <c r="R1057" s="9"/>
      <c r="S1057" s="9"/>
    </row>
    <row r="1058" spans="1:19" s="11" customFormat="1" x14ac:dyDescent="0.25">
      <c r="A1058" s="9"/>
      <c r="B1058" s="10"/>
      <c r="E1058" s="12"/>
      <c r="F1058" s="12"/>
      <c r="H1058" s="12"/>
      <c r="I1058" s="12"/>
      <c r="J1058" s="12"/>
      <c r="K1058" s="13"/>
      <c r="L1058" s="9"/>
      <c r="M1058" s="9"/>
      <c r="N1058" s="9"/>
      <c r="O1058" s="9"/>
      <c r="P1058" s="9"/>
      <c r="Q1058" s="9"/>
      <c r="R1058" s="9"/>
      <c r="S1058" s="9"/>
    </row>
    <row r="1059" spans="1:19" s="11" customFormat="1" x14ac:dyDescent="0.25">
      <c r="A1059" s="9"/>
      <c r="B1059" s="10"/>
      <c r="D1059" s="12"/>
      <c r="F1059" s="12"/>
      <c r="H1059" s="12"/>
      <c r="I1059" s="12"/>
      <c r="K1059" s="13"/>
      <c r="L1059" s="9"/>
      <c r="M1059" s="9"/>
      <c r="N1059" s="9"/>
      <c r="O1059" s="9"/>
      <c r="P1059" s="9"/>
      <c r="Q1059" s="9"/>
      <c r="R1059" s="9"/>
      <c r="S1059" s="9"/>
    </row>
    <row r="1060" spans="1:19" s="11" customFormat="1" x14ac:dyDescent="0.25">
      <c r="A1060" s="9"/>
      <c r="B1060" s="10"/>
      <c r="E1060" s="12"/>
      <c r="F1060" s="12"/>
      <c r="H1060" s="12"/>
      <c r="I1060" s="12"/>
      <c r="J1060" s="12"/>
      <c r="K1060" s="13"/>
      <c r="L1060" s="9"/>
      <c r="M1060" s="9"/>
      <c r="N1060" s="9"/>
      <c r="O1060" s="9"/>
      <c r="P1060" s="9"/>
      <c r="Q1060" s="9"/>
      <c r="R1060" s="9"/>
      <c r="S1060" s="9"/>
    </row>
    <row r="1061" spans="1:19" s="11" customFormat="1" x14ac:dyDescent="0.25">
      <c r="A1061" s="9"/>
      <c r="B1061" s="10"/>
      <c r="D1061" s="12"/>
      <c r="F1061" s="12"/>
      <c r="H1061" s="12"/>
      <c r="I1061" s="12"/>
      <c r="K1061" s="13"/>
      <c r="L1061" s="9"/>
      <c r="M1061" s="9"/>
      <c r="N1061" s="9"/>
      <c r="O1061" s="9"/>
      <c r="P1061" s="9"/>
      <c r="Q1061" s="9"/>
      <c r="R1061" s="9"/>
      <c r="S1061" s="9"/>
    </row>
    <row r="1062" spans="1:19" s="11" customFormat="1" x14ac:dyDescent="0.25">
      <c r="A1062" s="9"/>
      <c r="B1062" s="10"/>
      <c r="F1062" s="12"/>
      <c r="H1062" s="12"/>
      <c r="I1062" s="12"/>
      <c r="K1062" s="13"/>
      <c r="L1062" s="9"/>
      <c r="M1062" s="9"/>
      <c r="N1062" s="9"/>
      <c r="O1062" s="9"/>
      <c r="P1062" s="9"/>
      <c r="Q1062" s="9"/>
      <c r="R1062" s="9"/>
      <c r="S1062" s="9"/>
    </row>
    <row r="1063" spans="1:19" s="11" customFormat="1" x14ac:dyDescent="0.25">
      <c r="A1063" s="9"/>
      <c r="B1063" s="10"/>
      <c r="E1063" s="12"/>
      <c r="F1063" s="12"/>
      <c r="H1063" s="12"/>
      <c r="I1063" s="12"/>
      <c r="J1063" s="12"/>
      <c r="K1063" s="13"/>
      <c r="L1063" s="9"/>
      <c r="M1063" s="9"/>
      <c r="N1063" s="9"/>
      <c r="O1063" s="9"/>
      <c r="P1063" s="9"/>
      <c r="Q1063" s="9"/>
      <c r="R1063" s="9"/>
      <c r="S1063" s="9"/>
    </row>
    <row r="1064" spans="1:19" s="11" customFormat="1" x14ac:dyDescent="0.25">
      <c r="A1064" s="9"/>
      <c r="B1064" s="10"/>
      <c r="D1064" s="12"/>
      <c r="F1064" s="12"/>
      <c r="H1064" s="12"/>
      <c r="I1064" s="12"/>
      <c r="K1064" s="13"/>
      <c r="L1064" s="9"/>
      <c r="M1064" s="9"/>
      <c r="N1064" s="9"/>
      <c r="O1064" s="9"/>
      <c r="P1064" s="9"/>
      <c r="Q1064" s="9"/>
      <c r="R1064" s="9"/>
      <c r="S1064" s="9"/>
    </row>
    <row r="1065" spans="1:19" s="11" customFormat="1" x14ac:dyDescent="0.25">
      <c r="A1065" s="9"/>
      <c r="B1065" s="10"/>
      <c r="F1065" s="12"/>
      <c r="H1065" s="12"/>
      <c r="I1065" s="12"/>
      <c r="K1065" s="13"/>
      <c r="L1065" s="9"/>
      <c r="M1065" s="9"/>
      <c r="N1065" s="9"/>
      <c r="O1065" s="9"/>
      <c r="P1065" s="9"/>
      <c r="Q1065" s="9"/>
      <c r="R1065" s="9"/>
      <c r="S1065" s="9"/>
    </row>
    <row r="1066" spans="1:19" s="11" customFormat="1" x14ac:dyDescent="0.25">
      <c r="A1066" s="9"/>
      <c r="B1066" s="10"/>
      <c r="E1066" s="12"/>
      <c r="F1066" s="12"/>
      <c r="H1066" s="12"/>
      <c r="I1066" s="12"/>
      <c r="J1066" s="12"/>
      <c r="K1066" s="13"/>
      <c r="L1066" s="9"/>
      <c r="M1066" s="9"/>
      <c r="N1066" s="9"/>
      <c r="O1066" s="9"/>
      <c r="P1066" s="9"/>
      <c r="Q1066" s="9"/>
      <c r="R1066" s="9"/>
      <c r="S1066" s="9"/>
    </row>
    <row r="1068" spans="1:19" s="11" customFormat="1" x14ac:dyDescent="0.25">
      <c r="A1068" s="9"/>
      <c r="B1068" s="10"/>
      <c r="D1068" s="12"/>
      <c r="E1068" s="12"/>
      <c r="F1068" s="12"/>
      <c r="H1068" s="12"/>
      <c r="I1068" s="12"/>
      <c r="J1068" s="12"/>
      <c r="K1068" s="13"/>
      <c r="L1068" s="9"/>
      <c r="M1068" s="9"/>
      <c r="N1068" s="9"/>
      <c r="O1068" s="9"/>
      <c r="P1068" s="9"/>
      <c r="Q1068" s="9"/>
      <c r="R1068" s="9"/>
      <c r="S1068" s="9"/>
    </row>
    <row r="1069" spans="1:19" s="11" customFormat="1" x14ac:dyDescent="0.25">
      <c r="A1069" s="9"/>
      <c r="B1069" s="10"/>
      <c r="D1069" s="12"/>
      <c r="E1069" s="12"/>
      <c r="F1069" s="12"/>
      <c r="H1069" s="12"/>
      <c r="I1069" s="12"/>
      <c r="J1069" s="12"/>
      <c r="K1069" s="13"/>
      <c r="L1069" s="9"/>
      <c r="M1069" s="9"/>
      <c r="N1069" s="9"/>
      <c r="O1069" s="9"/>
      <c r="P1069" s="9"/>
      <c r="Q1069" s="9"/>
      <c r="R1069" s="9"/>
      <c r="S1069" s="9"/>
    </row>
    <row r="1072" spans="1:19" s="11" customFormat="1" x14ac:dyDescent="0.25">
      <c r="A1072" s="9"/>
      <c r="B1072" s="10"/>
      <c r="D1072" s="12"/>
      <c r="F1072" s="12"/>
      <c r="H1072" s="12"/>
      <c r="I1072" s="12"/>
      <c r="K1072" s="13"/>
      <c r="L1072" s="9"/>
      <c r="M1072" s="9"/>
      <c r="N1072" s="9"/>
      <c r="O1072" s="9"/>
      <c r="P1072" s="9"/>
      <c r="Q1072" s="9"/>
      <c r="R1072" s="9"/>
      <c r="S1072" s="9"/>
    </row>
    <row r="1073" spans="1:19" s="11" customFormat="1" x14ac:dyDescent="0.25">
      <c r="A1073" s="9"/>
      <c r="B1073" s="10"/>
      <c r="E1073" s="12"/>
      <c r="F1073" s="12"/>
      <c r="H1073" s="12"/>
      <c r="I1073" s="12"/>
      <c r="J1073" s="12"/>
      <c r="K1073" s="13"/>
      <c r="L1073" s="9"/>
      <c r="M1073" s="9"/>
      <c r="N1073" s="9"/>
      <c r="O1073" s="9"/>
      <c r="P1073" s="9"/>
      <c r="Q1073" s="9"/>
      <c r="R1073" s="9"/>
      <c r="S1073" s="9"/>
    </row>
    <row r="1081" spans="1:19" s="11" customFormat="1" x14ac:dyDescent="0.25">
      <c r="A1081" s="9"/>
      <c r="B1081" s="10"/>
      <c r="D1081" s="12"/>
      <c r="F1081" s="12"/>
      <c r="H1081" s="12"/>
      <c r="I1081" s="12"/>
      <c r="K1081" s="13"/>
      <c r="L1081" s="9"/>
      <c r="M1081" s="9"/>
      <c r="N1081" s="9"/>
      <c r="O1081" s="9"/>
      <c r="P1081" s="9"/>
      <c r="Q1081" s="9"/>
      <c r="R1081" s="9"/>
      <c r="S1081" s="9"/>
    </row>
    <row r="1082" spans="1:19" s="11" customFormat="1" x14ac:dyDescent="0.25">
      <c r="A1082" s="9"/>
      <c r="B1082" s="10"/>
      <c r="F1082" s="12"/>
      <c r="H1082" s="12"/>
      <c r="I1082" s="12"/>
      <c r="K1082" s="13"/>
      <c r="L1082" s="9"/>
      <c r="M1082" s="9"/>
      <c r="N1082" s="9"/>
      <c r="O1082" s="9"/>
      <c r="P1082" s="9"/>
      <c r="Q1082" s="9"/>
      <c r="R1082" s="9"/>
      <c r="S1082" s="9"/>
    </row>
    <row r="1083" spans="1:19" s="11" customFormat="1" x14ac:dyDescent="0.25">
      <c r="A1083" s="9"/>
      <c r="B1083" s="10"/>
      <c r="F1083" s="12"/>
      <c r="H1083" s="12"/>
      <c r="I1083" s="12"/>
      <c r="K1083" s="13"/>
      <c r="L1083" s="9"/>
      <c r="M1083" s="9"/>
      <c r="N1083" s="9"/>
      <c r="O1083" s="9"/>
      <c r="P1083" s="9"/>
      <c r="Q1083" s="9"/>
      <c r="R1083" s="9"/>
      <c r="S1083" s="9"/>
    </row>
    <row r="1084" spans="1:19" s="11" customFormat="1" x14ac:dyDescent="0.25">
      <c r="A1084" s="9"/>
      <c r="B1084" s="10"/>
      <c r="F1084" s="12"/>
      <c r="H1084" s="12"/>
      <c r="I1084" s="12"/>
      <c r="K1084" s="13"/>
      <c r="L1084" s="9"/>
      <c r="M1084" s="9"/>
      <c r="N1084" s="9"/>
      <c r="O1084" s="9"/>
      <c r="P1084" s="9"/>
      <c r="Q1084" s="9"/>
      <c r="R1084" s="9"/>
      <c r="S1084" s="9"/>
    </row>
    <row r="1085" spans="1:19" s="11" customFormat="1" x14ac:dyDescent="0.25">
      <c r="A1085" s="9"/>
      <c r="B1085" s="10"/>
      <c r="E1085" s="12"/>
      <c r="F1085" s="12"/>
      <c r="H1085" s="12"/>
      <c r="I1085" s="12"/>
      <c r="J1085" s="12"/>
      <c r="K1085" s="13"/>
      <c r="L1085" s="9"/>
      <c r="M1085" s="9"/>
      <c r="N1085" s="9"/>
      <c r="O1085" s="9"/>
      <c r="P1085" s="9"/>
      <c r="Q1085" s="9"/>
      <c r="R1085" s="9"/>
      <c r="S1085" s="9"/>
    </row>
    <row r="1087" spans="1:19" s="11" customFormat="1" x14ac:dyDescent="0.25">
      <c r="A1087" s="9"/>
      <c r="B1087" s="10"/>
      <c r="D1087" s="12"/>
      <c r="E1087" s="12"/>
      <c r="F1087" s="12"/>
      <c r="H1087" s="12"/>
      <c r="I1087" s="12"/>
      <c r="J1087" s="12"/>
      <c r="K1087" s="13"/>
      <c r="L1087" s="9"/>
      <c r="M1087" s="9"/>
      <c r="N1087" s="9"/>
      <c r="O1087" s="9"/>
      <c r="P1087" s="9"/>
      <c r="Q1087" s="9"/>
      <c r="R1087" s="9"/>
      <c r="S1087" s="9"/>
    </row>
    <row r="1088" spans="1:19" s="11" customFormat="1" x14ac:dyDescent="0.25">
      <c r="A1088" s="9"/>
      <c r="B1088" s="10"/>
      <c r="D1088" s="12"/>
      <c r="F1088" s="12"/>
      <c r="H1088" s="12"/>
      <c r="I1088" s="12"/>
      <c r="K1088" s="13"/>
      <c r="L1088" s="9"/>
      <c r="M1088" s="9"/>
      <c r="N1088" s="9"/>
      <c r="O1088" s="9"/>
      <c r="P1088" s="9"/>
      <c r="Q1088" s="9"/>
      <c r="R1088" s="9"/>
      <c r="S1088" s="9"/>
    </row>
    <row r="1089" spans="1:19" s="11" customFormat="1" x14ac:dyDescent="0.25">
      <c r="A1089" s="9"/>
      <c r="B1089" s="10"/>
      <c r="F1089" s="12"/>
      <c r="H1089" s="12"/>
      <c r="I1089" s="12"/>
      <c r="K1089" s="13"/>
      <c r="L1089" s="9"/>
      <c r="M1089" s="9"/>
      <c r="N1089" s="9"/>
      <c r="O1089" s="9"/>
      <c r="P1089" s="9"/>
      <c r="Q1089" s="9"/>
      <c r="R1089" s="9"/>
      <c r="S1089" s="9"/>
    </row>
    <row r="1090" spans="1:19" s="11" customFormat="1" x14ac:dyDescent="0.25">
      <c r="A1090" s="9"/>
      <c r="B1090" s="10"/>
      <c r="E1090" s="12"/>
      <c r="F1090" s="12"/>
      <c r="H1090" s="12"/>
      <c r="I1090" s="12"/>
      <c r="J1090" s="12"/>
      <c r="K1090" s="13"/>
      <c r="L1090" s="9"/>
      <c r="M1090" s="9"/>
      <c r="N1090" s="9"/>
      <c r="O1090" s="9"/>
      <c r="P1090" s="9"/>
      <c r="Q1090" s="9"/>
      <c r="R1090" s="9"/>
      <c r="S1090" s="9"/>
    </row>
    <row r="1091" spans="1:19" s="11" customFormat="1" x14ac:dyDescent="0.25">
      <c r="A1091" s="9"/>
      <c r="B1091" s="10"/>
      <c r="D1091" s="12"/>
      <c r="E1091" s="12"/>
      <c r="F1091" s="12"/>
      <c r="H1091" s="12"/>
      <c r="I1091" s="12"/>
      <c r="J1091" s="12"/>
      <c r="K1091" s="13"/>
      <c r="L1091" s="9"/>
      <c r="M1091" s="9"/>
      <c r="N1091" s="9"/>
      <c r="O1091" s="9"/>
      <c r="P1091" s="9"/>
      <c r="Q1091" s="9"/>
      <c r="R1091" s="9"/>
      <c r="S1091" s="9"/>
    </row>
    <row r="1098" spans="1:19" s="11" customFormat="1" x14ac:dyDescent="0.25">
      <c r="A1098" s="9"/>
      <c r="B1098" s="10"/>
      <c r="D1098" s="12"/>
      <c r="E1098" s="12"/>
      <c r="F1098" s="12"/>
      <c r="H1098" s="12"/>
      <c r="I1098" s="12"/>
      <c r="J1098" s="12"/>
      <c r="K1098" s="13"/>
      <c r="L1098" s="9"/>
      <c r="M1098" s="9"/>
      <c r="N1098" s="9"/>
      <c r="O1098" s="9"/>
      <c r="P1098" s="9"/>
      <c r="Q1098" s="9"/>
      <c r="R1098" s="9"/>
      <c r="S1098" s="9"/>
    </row>
    <row r="1099" spans="1:19" s="11" customFormat="1" x14ac:dyDescent="0.25">
      <c r="A1099" s="9"/>
      <c r="B1099" s="10"/>
      <c r="D1099" s="12"/>
      <c r="F1099" s="12"/>
      <c r="H1099" s="12"/>
      <c r="I1099" s="12"/>
      <c r="K1099" s="13"/>
      <c r="L1099" s="9"/>
      <c r="M1099" s="9"/>
      <c r="N1099" s="9"/>
      <c r="O1099" s="9"/>
      <c r="P1099" s="9"/>
      <c r="Q1099" s="9"/>
      <c r="R1099" s="9"/>
      <c r="S1099" s="9"/>
    </row>
    <row r="1100" spans="1:19" s="11" customFormat="1" x14ac:dyDescent="0.25">
      <c r="A1100" s="9"/>
      <c r="B1100" s="10"/>
      <c r="E1100" s="12"/>
      <c r="F1100" s="12"/>
      <c r="H1100" s="12"/>
      <c r="I1100" s="12"/>
      <c r="J1100" s="12"/>
      <c r="K1100" s="13"/>
      <c r="L1100" s="9"/>
      <c r="M1100" s="9"/>
      <c r="N1100" s="9"/>
      <c r="O1100" s="9"/>
      <c r="P1100" s="9"/>
      <c r="Q1100" s="9"/>
      <c r="R1100" s="9"/>
      <c r="S1100" s="9"/>
    </row>
    <row r="1107" spans="1:19" s="11" customFormat="1" x14ac:dyDescent="0.25">
      <c r="A1107" s="9"/>
      <c r="B1107" s="10"/>
      <c r="D1107" s="12"/>
      <c r="E1107" s="12"/>
      <c r="F1107" s="12"/>
      <c r="H1107" s="12"/>
      <c r="I1107" s="12"/>
      <c r="J1107" s="12"/>
      <c r="K1107" s="13"/>
      <c r="L1107" s="9"/>
      <c r="M1107" s="9"/>
      <c r="N1107" s="9"/>
      <c r="O1107" s="9"/>
      <c r="P1107" s="9"/>
      <c r="Q1107" s="9"/>
      <c r="R1107" s="9"/>
      <c r="S1107" s="9"/>
    </row>
    <row r="1108" spans="1:19" s="11" customFormat="1" x14ac:dyDescent="0.25">
      <c r="A1108" s="9"/>
      <c r="B1108" s="10"/>
      <c r="D1108" s="12"/>
      <c r="E1108" s="12"/>
      <c r="F1108" s="12"/>
      <c r="H1108" s="12"/>
      <c r="I1108" s="12"/>
      <c r="J1108" s="12"/>
      <c r="K1108" s="13"/>
      <c r="L1108" s="9"/>
      <c r="M1108" s="9"/>
      <c r="N1108" s="9"/>
      <c r="O1108" s="9"/>
      <c r="P1108" s="9"/>
      <c r="Q1108" s="9"/>
      <c r="R1108" s="9"/>
      <c r="S1108" s="9"/>
    </row>
    <row r="1109" spans="1:19" s="11" customFormat="1" x14ac:dyDescent="0.25">
      <c r="A1109" s="9"/>
      <c r="B1109" s="10"/>
      <c r="D1109" s="12"/>
      <c r="F1109" s="12"/>
      <c r="H1109" s="12"/>
      <c r="I1109" s="12"/>
      <c r="K1109" s="13"/>
      <c r="L1109" s="9"/>
      <c r="M1109" s="9"/>
      <c r="N1109" s="9"/>
      <c r="O1109" s="9"/>
      <c r="P1109" s="9"/>
      <c r="Q1109" s="9"/>
      <c r="R1109" s="9"/>
      <c r="S1109" s="9"/>
    </row>
    <row r="1110" spans="1:19" s="11" customFormat="1" x14ac:dyDescent="0.25">
      <c r="A1110" s="9"/>
      <c r="B1110" s="10"/>
      <c r="E1110" s="12"/>
      <c r="F1110" s="12"/>
      <c r="H1110" s="12"/>
      <c r="I1110" s="12"/>
      <c r="J1110" s="12"/>
      <c r="K1110" s="13"/>
      <c r="L1110" s="9"/>
      <c r="M1110" s="9"/>
      <c r="N1110" s="9"/>
      <c r="O1110" s="9"/>
      <c r="P1110" s="9"/>
      <c r="Q1110" s="9"/>
      <c r="R1110" s="9"/>
      <c r="S1110" s="9"/>
    </row>
    <row r="1113" spans="1:19" s="11" customFormat="1" x14ac:dyDescent="0.25">
      <c r="A1113" s="9"/>
      <c r="B1113" s="10"/>
      <c r="D1113" s="12"/>
      <c r="F1113" s="12"/>
      <c r="H1113" s="12"/>
      <c r="I1113" s="12"/>
      <c r="K1113" s="13"/>
      <c r="L1113" s="9"/>
      <c r="M1113" s="9"/>
      <c r="N1113" s="9"/>
      <c r="O1113" s="9"/>
      <c r="P1113" s="9"/>
      <c r="Q1113" s="9"/>
      <c r="R1113" s="9"/>
      <c r="S1113" s="9"/>
    </row>
    <row r="1114" spans="1:19" s="11" customFormat="1" x14ac:dyDescent="0.25">
      <c r="A1114" s="9"/>
      <c r="B1114" s="10"/>
      <c r="E1114" s="12"/>
      <c r="F1114" s="12"/>
      <c r="H1114" s="12"/>
      <c r="I1114" s="12"/>
      <c r="J1114" s="12"/>
      <c r="K1114" s="13"/>
      <c r="L1114" s="9"/>
      <c r="M1114" s="9"/>
      <c r="N1114" s="9"/>
      <c r="O1114" s="9"/>
      <c r="P1114" s="9"/>
      <c r="Q1114" s="9"/>
      <c r="R1114" s="9"/>
      <c r="S1114" s="9"/>
    </row>
    <row r="1115" spans="1:19" s="11" customFormat="1" x14ac:dyDescent="0.25">
      <c r="A1115" s="9"/>
      <c r="B1115" s="10"/>
      <c r="D1115" s="12"/>
      <c r="E1115" s="12"/>
      <c r="F1115" s="12"/>
      <c r="H1115" s="12"/>
      <c r="I1115" s="12"/>
      <c r="J1115" s="12"/>
      <c r="K1115" s="13"/>
      <c r="L1115" s="9"/>
      <c r="M1115" s="9"/>
      <c r="N1115" s="9"/>
      <c r="O1115" s="9"/>
      <c r="P1115" s="9"/>
      <c r="Q1115" s="9"/>
      <c r="R1115" s="9"/>
      <c r="S1115" s="9"/>
    </row>
    <row r="1117" spans="1:19" s="11" customFormat="1" x14ac:dyDescent="0.25">
      <c r="A1117" s="9"/>
      <c r="B1117" s="10"/>
      <c r="D1117" s="12"/>
      <c r="F1117" s="12"/>
      <c r="H1117" s="12"/>
      <c r="I1117" s="12"/>
      <c r="K1117" s="13"/>
      <c r="L1117" s="9"/>
      <c r="M1117" s="9"/>
      <c r="N1117" s="9"/>
      <c r="O1117" s="9"/>
      <c r="P1117" s="9"/>
      <c r="Q1117" s="9"/>
      <c r="R1117" s="9"/>
      <c r="S1117" s="9"/>
    </row>
    <row r="1118" spans="1:19" s="11" customFormat="1" x14ac:dyDescent="0.25">
      <c r="A1118" s="9"/>
      <c r="B1118" s="10"/>
      <c r="E1118" s="12"/>
      <c r="F1118" s="12"/>
      <c r="H1118" s="12"/>
      <c r="I1118" s="12"/>
      <c r="J1118" s="12"/>
      <c r="K1118" s="13"/>
      <c r="L1118" s="9"/>
      <c r="M1118" s="9"/>
      <c r="N1118" s="9"/>
      <c r="O1118" s="9"/>
      <c r="P1118" s="9"/>
      <c r="Q1118" s="9"/>
      <c r="R1118" s="9"/>
      <c r="S1118" s="9"/>
    </row>
    <row r="1122" spans="1:19" s="11" customFormat="1" x14ac:dyDescent="0.25">
      <c r="A1122" s="9"/>
      <c r="B1122" s="10"/>
      <c r="D1122" s="12"/>
      <c r="F1122" s="12"/>
      <c r="H1122" s="12"/>
      <c r="I1122" s="12"/>
      <c r="K1122" s="13"/>
      <c r="L1122" s="9"/>
      <c r="M1122" s="9"/>
      <c r="N1122" s="9"/>
      <c r="O1122" s="9"/>
      <c r="P1122" s="9"/>
      <c r="Q1122" s="9"/>
      <c r="R1122" s="9"/>
      <c r="S1122" s="9"/>
    </row>
    <row r="1123" spans="1:19" s="11" customFormat="1" x14ac:dyDescent="0.25">
      <c r="A1123" s="9"/>
      <c r="B1123" s="10"/>
      <c r="E1123" s="12"/>
      <c r="F1123" s="12"/>
      <c r="H1123" s="12"/>
      <c r="I1123" s="12"/>
      <c r="J1123" s="12"/>
      <c r="K1123" s="13"/>
      <c r="L1123" s="9"/>
      <c r="M1123" s="9"/>
      <c r="N1123" s="9"/>
      <c r="O1123" s="9"/>
      <c r="P1123" s="9"/>
      <c r="Q1123" s="9"/>
      <c r="R1123" s="9"/>
      <c r="S1123" s="9"/>
    </row>
    <row r="1125" spans="1:19" s="11" customFormat="1" x14ac:dyDescent="0.25">
      <c r="A1125" s="9"/>
      <c r="B1125" s="10"/>
      <c r="D1125" s="12"/>
      <c r="E1125" s="12"/>
      <c r="F1125" s="12"/>
      <c r="H1125" s="12"/>
      <c r="I1125" s="12"/>
      <c r="J1125" s="12"/>
      <c r="K1125" s="13"/>
      <c r="L1125" s="9"/>
      <c r="M1125" s="9"/>
      <c r="N1125" s="9"/>
      <c r="O1125" s="9"/>
      <c r="P1125" s="9"/>
      <c r="Q1125" s="9"/>
      <c r="R1125" s="9"/>
      <c r="S1125" s="9"/>
    </row>
    <row r="1127" spans="1:19" s="11" customFormat="1" x14ac:dyDescent="0.25">
      <c r="A1127" s="9"/>
      <c r="B1127" s="10"/>
      <c r="D1127" s="12"/>
      <c r="F1127" s="12"/>
      <c r="H1127" s="12"/>
      <c r="I1127" s="12"/>
      <c r="K1127" s="13"/>
      <c r="L1127" s="9"/>
      <c r="M1127" s="9"/>
      <c r="N1127" s="9"/>
      <c r="O1127" s="9"/>
      <c r="P1127" s="9"/>
      <c r="Q1127" s="9"/>
      <c r="R1127" s="9"/>
      <c r="S1127" s="9"/>
    </row>
    <row r="1128" spans="1:19" s="11" customFormat="1" x14ac:dyDescent="0.25">
      <c r="A1128" s="9"/>
      <c r="B1128" s="10"/>
      <c r="E1128" s="12"/>
      <c r="F1128" s="12"/>
      <c r="H1128" s="12"/>
      <c r="I1128" s="12"/>
      <c r="J1128" s="12"/>
      <c r="K1128" s="13"/>
      <c r="L1128" s="9"/>
      <c r="M1128" s="9"/>
      <c r="N1128" s="9"/>
      <c r="O1128" s="9"/>
      <c r="P1128" s="9"/>
      <c r="Q1128" s="9"/>
      <c r="R1128" s="9"/>
      <c r="S1128" s="9"/>
    </row>
    <row r="1132" spans="1:19" s="11" customFormat="1" x14ac:dyDescent="0.25">
      <c r="A1132" s="9"/>
      <c r="B1132" s="10"/>
      <c r="D1132" s="12"/>
      <c r="F1132" s="12"/>
      <c r="H1132" s="12"/>
      <c r="I1132" s="12"/>
      <c r="K1132" s="13"/>
      <c r="L1132" s="9"/>
      <c r="M1132" s="9"/>
      <c r="N1132" s="9"/>
      <c r="O1132" s="9"/>
      <c r="P1132" s="9"/>
      <c r="Q1132" s="9"/>
      <c r="R1132" s="9"/>
      <c r="S1132" s="9"/>
    </row>
    <row r="1133" spans="1:19" s="11" customFormat="1" x14ac:dyDescent="0.25">
      <c r="A1133" s="9"/>
      <c r="B1133" s="10"/>
      <c r="E1133" s="12"/>
      <c r="F1133" s="12"/>
      <c r="H1133" s="12"/>
      <c r="I1133" s="12"/>
      <c r="J1133" s="12"/>
      <c r="K1133" s="13"/>
      <c r="L1133" s="9"/>
      <c r="M1133" s="9"/>
      <c r="N1133" s="9"/>
      <c r="O1133" s="9"/>
      <c r="P1133" s="9"/>
      <c r="Q1133" s="9"/>
      <c r="R1133" s="9"/>
      <c r="S1133" s="9"/>
    </row>
    <row r="1135" spans="1:19" s="11" customFormat="1" x14ac:dyDescent="0.25">
      <c r="A1135" s="9"/>
      <c r="B1135" s="10"/>
      <c r="D1135" s="12"/>
      <c r="F1135" s="12"/>
      <c r="H1135" s="12"/>
      <c r="I1135" s="12"/>
      <c r="K1135" s="13"/>
      <c r="L1135" s="9"/>
      <c r="M1135" s="9"/>
      <c r="N1135" s="9"/>
      <c r="O1135" s="9"/>
      <c r="P1135" s="9"/>
      <c r="Q1135" s="9"/>
      <c r="R1135" s="9"/>
      <c r="S1135" s="9"/>
    </row>
    <row r="1136" spans="1:19" s="11" customFormat="1" x14ac:dyDescent="0.25">
      <c r="A1136" s="9"/>
      <c r="B1136" s="10"/>
      <c r="E1136" s="12"/>
      <c r="F1136" s="12"/>
      <c r="H1136" s="12"/>
      <c r="I1136" s="12"/>
      <c r="J1136" s="12"/>
      <c r="K1136" s="13"/>
      <c r="L1136" s="9"/>
      <c r="M1136" s="9"/>
      <c r="N1136" s="9"/>
      <c r="O1136" s="9"/>
      <c r="P1136" s="9"/>
      <c r="Q1136" s="9"/>
      <c r="R1136" s="9"/>
      <c r="S1136" s="9"/>
    </row>
    <row r="1137" spans="1:19" s="11" customFormat="1" x14ac:dyDescent="0.25">
      <c r="A1137" s="9"/>
      <c r="B1137" s="10"/>
      <c r="D1137" s="12"/>
      <c r="F1137" s="12"/>
      <c r="H1137" s="12"/>
      <c r="I1137" s="12"/>
      <c r="K1137" s="13"/>
      <c r="L1137" s="9"/>
      <c r="M1137" s="9"/>
      <c r="N1137" s="9"/>
      <c r="O1137" s="9"/>
      <c r="P1137" s="9"/>
      <c r="Q1137" s="9"/>
      <c r="R1137" s="9"/>
      <c r="S1137" s="9"/>
    </row>
    <row r="1138" spans="1:19" s="11" customFormat="1" x14ac:dyDescent="0.25">
      <c r="A1138" s="9"/>
      <c r="B1138" s="10"/>
      <c r="E1138" s="12"/>
      <c r="F1138" s="12"/>
      <c r="H1138" s="12"/>
      <c r="I1138" s="12"/>
      <c r="J1138" s="12"/>
      <c r="K1138" s="13"/>
      <c r="L1138" s="9"/>
      <c r="M1138" s="9"/>
      <c r="N1138" s="9"/>
      <c r="O1138" s="9"/>
      <c r="P1138" s="9"/>
      <c r="Q1138" s="9"/>
      <c r="R1138" s="9"/>
      <c r="S1138" s="9"/>
    </row>
    <row r="1139" spans="1:19" s="11" customFormat="1" x14ac:dyDescent="0.25">
      <c r="A1139" s="9"/>
      <c r="B1139" s="10"/>
      <c r="D1139" s="12"/>
      <c r="E1139" s="12"/>
      <c r="F1139" s="12"/>
      <c r="H1139" s="12"/>
      <c r="I1139" s="12"/>
      <c r="J1139" s="12"/>
      <c r="K1139" s="13"/>
      <c r="L1139" s="9"/>
      <c r="M1139" s="9"/>
      <c r="N1139" s="9"/>
      <c r="O1139" s="9"/>
      <c r="P1139" s="9"/>
      <c r="Q1139" s="9"/>
      <c r="R1139" s="9"/>
      <c r="S1139" s="9"/>
    </row>
    <row r="1140" spans="1:19" s="11" customFormat="1" x14ac:dyDescent="0.25">
      <c r="A1140" s="9"/>
      <c r="B1140" s="10"/>
      <c r="D1140" s="12"/>
      <c r="F1140" s="12"/>
      <c r="H1140" s="12"/>
      <c r="I1140" s="12"/>
      <c r="K1140" s="13"/>
      <c r="L1140" s="9"/>
      <c r="M1140" s="9"/>
      <c r="N1140" s="9"/>
      <c r="O1140" s="9"/>
      <c r="P1140" s="9"/>
      <c r="Q1140" s="9"/>
      <c r="R1140" s="9"/>
      <c r="S1140" s="9"/>
    </row>
    <row r="1141" spans="1:19" s="11" customFormat="1" x14ac:dyDescent="0.25">
      <c r="A1141" s="9"/>
      <c r="B1141" s="10"/>
      <c r="F1141" s="12"/>
      <c r="H1141" s="12"/>
      <c r="I1141" s="12"/>
      <c r="K1141" s="13"/>
      <c r="L1141" s="9"/>
      <c r="M1141" s="9"/>
      <c r="N1141" s="9"/>
      <c r="O1141" s="9"/>
      <c r="P1141" s="9"/>
      <c r="Q1141" s="9"/>
      <c r="R1141" s="9"/>
      <c r="S1141" s="9"/>
    </row>
    <row r="1142" spans="1:19" s="11" customFormat="1" x14ac:dyDescent="0.25">
      <c r="A1142" s="9"/>
      <c r="B1142" s="10"/>
      <c r="E1142" s="12"/>
      <c r="F1142" s="12"/>
      <c r="H1142" s="12"/>
      <c r="I1142" s="12"/>
      <c r="J1142" s="12"/>
      <c r="K1142" s="13"/>
      <c r="L1142" s="9"/>
      <c r="M1142" s="9"/>
      <c r="N1142" s="9"/>
      <c r="O1142" s="9"/>
      <c r="P1142" s="9"/>
      <c r="Q1142" s="9"/>
      <c r="R1142" s="9"/>
      <c r="S1142" s="9"/>
    </row>
    <row r="1143" spans="1:19" s="11" customFormat="1" x14ac:dyDescent="0.25">
      <c r="A1143" s="9"/>
      <c r="B1143" s="10"/>
      <c r="D1143" s="12"/>
      <c r="E1143" s="12"/>
      <c r="F1143" s="12"/>
      <c r="H1143" s="12"/>
      <c r="I1143" s="12"/>
      <c r="J1143" s="12"/>
      <c r="K1143" s="13"/>
      <c r="L1143" s="9"/>
      <c r="M1143" s="9"/>
      <c r="N1143" s="9"/>
      <c r="O1143" s="9"/>
      <c r="P1143" s="9"/>
      <c r="Q1143" s="9"/>
      <c r="R1143" s="9"/>
      <c r="S1143" s="9"/>
    </row>
    <row r="1148" spans="1:19" s="11" customFormat="1" x14ac:dyDescent="0.25">
      <c r="A1148" s="9"/>
      <c r="B1148" s="10"/>
      <c r="D1148" s="12"/>
      <c r="E1148" s="12"/>
      <c r="F1148" s="12"/>
      <c r="H1148" s="12"/>
      <c r="I1148" s="12"/>
      <c r="J1148" s="12"/>
      <c r="K1148" s="13"/>
      <c r="L1148" s="9"/>
      <c r="M1148" s="9"/>
      <c r="N1148" s="9"/>
      <c r="O1148" s="9"/>
      <c r="P1148" s="9"/>
      <c r="Q1148" s="9"/>
      <c r="R1148" s="9"/>
      <c r="S1148" s="9"/>
    </row>
    <row r="1149" spans="1:19" s="11" customFormat="1" x14ac:dyDescent="0.25">
      <c r="A1149" s="9"/>
      <c r="B1149" s="10"/>
      <c r="D1149" s="12"/>
      <c r="F1149" s="12"/>
      <c r="H1149" s="12"/>
      <c r="I1149" s="12"/>
      <c r="K1149" s="13"/>
      <c r="L1149" s="9"/>
      <c r="M1149" s="9"/>
      <c r="N1149" s="9"/>
      <c r="O1149" s="9"/>
      <c r="P1149" s="9"/>
      <c r="Q1149" s="9"/>
      <c r="R1149" s="9"/>
      <c r="S1149" s="9"/>
    </row>
    <row r="1150" spans="1:19" s="11" customFormat="1" x14ac:dyDescent="0.25">
      <c r="A1150" s="9"/>
      <c r="B1150" s="10"/>
      <c r="E1150" s="12"/>
      <c r="F1150" s="12"/>
      <c r="H1150" s="12"/>
      <c r="I1150" s="12"/>
      <c r="J1150" s="12"/>
      <c r="K1150" s="13"/>
      <c r="L1150" s="9"/>
      <c r="M1150" s="9"/>
      <c r="N1150" s="9"/>
      <c r="O1150" s="9"/>
      <c r="P1150" s="9"/>
      <c r="Q1150" s="9"/>
      <c r="R1150" s="9"/>
      <c r="S1150" s="9"/>
    </row>
    <row r="1153" spans="1:19" s="11" customFormat="1" x14ac:dyDescent="0.25">
      <c r="A1153" s="9"/>
      <c r="B1153" s="10"/>
      <c r="D1153" s="12"/>
      <c r="F1153" s="12"/>
      <c r="H1153" s="12"/>
      <c r="I1153" s="12"/>
      <c r="K1153" s="13"/>
      <c r="L1153" s="9"/>
      <c r="M1153" s="9"/>
      <c r="N1153" s="9"/>
      <c r="O1153" s="9"/>
      <c r="P1153" s="9"/>
      <c r="Q1153" s="9"/>
      <c r="R1153" s="9"/>
      <c r="S1153" s="9"/>
    </row>
    <row r="1154" spans="1:19" s="11" customFormat="1" x14ac:dyDescent="0.25">
      <c r="A1154" s="9"/>
      <c r="B1154" s="10"/>
      <c r="E1154" s="12"/>
      <c r="F1154" s="12"/>
      <c r="H1154" s="12"/>
      <c r="I1154" s="12"/>
      <c r="J1154" s="12"/>
      <c r="K1154" s="13"/>
      <c r="L1154" s="9"/>
      <c r="M1154" s="9"/>
      <c r="N1154" s="9"/>
      <c r="O1154" s="9"/>
      <c r="P1154" s="9"/>
      <c r="Q1154" s="9"/>
      <c r="R1154" s="9"/>
      <c r="S1154" s="9"/>
    </row>
    <row r="1158" spans="1:19" s="11" customFormat="1" x14ac:dyDescent="0.25">
      <c r="A1158" s="9"/>
      <c r="B1158" s="10"/>
      <c r="D1158" s="12"/>
      <c r="E1158" s="12"/>
      <c r="F1158" s="12"/>
      <c r="H1158" s="12"/>
      <c r="I1158" s="12"/>
      <c r="J1158" s="12"/>
      <c r="K1158" s="13"/>
      <c r="L1158" s="9"/>
      <c r="M1158" s="9"/>
      <c r="N1158" s="9"/>
      <c r="O1158" s="9"/>
      <c r="P1158" s="9"/>
      <c r="Q1158" s="9"/>
      <c r="R1158" s="9"/>
      <c r="S1158" s="9"/>
    </row>
    <row r="1161" spans="1:19" s="11" customFormat="1" x14ac:dyDescent="0.25">
      <c r="A1161" s="9"/>
      <c r="B1161" s="10"/>
      <c r="D1161" s="12"/>
      <c r="F1161" s="12"/>
      <c r="H1161" s="12"/>
      <c r="I1161" s="12"/>
      <c r="K1161" s="13"/>
      <c r="L1161" s="9"/>
      <c r="M1161" s="9"/>
      <c r="N1161" s="9"/>
      <c r="O1161" s="9"/>
      <c r="P1161" s="9"/>
      <c r="Q1161" s="9"/>
      <c r="R1161" s="9"/>
      <c r="S1161" s="9"/>
    </row>
    <row r="1162" spans="1:19" s="11" customFormat="1" x14ac:dyDescent="0.25">
      <c r="A1162" s="9"/>
      <c r="B1162" s="10"/>
      <c r="E1162" s="12"/>
      <c r="F1162" s="12"/>
      <c r="H1162" s="12"/>
      <c r="I1162" s="12"/>
      <c r="J1162" s="12"/>
      <c r="K1162" s="13"/>
      <c r="L1162" s="9"/>
      <c r="M1162" s="9"/>
      <c r="N1162" s="9"/>
      <c r="O1162" s="9"/>
      <c r="P1162" s="9"/>
      <c r="Q1162" s="9"/>
      <c r="R1162" s="9"/>
      <c r="S1162" s="9"/>
    </row>
    <row r="1163" spans="1:19" s="11" customFormat="1" x14ac:dyDescent="0.25">
      <c r="A1163" s="9"/>
      <c r="B1163" s="10"/>
      <c r="D1163" s="12"/>
      <c r="F1163" s="12"/>
      <c r="H1163" s="12"/>
      <c r="I1163" s="12"/>
      <c r="K1163" s="13"/>
      <c r="L1163" s="9"/>
      <c r="M1163" s="9"/>
      <c r="N1163" s="9"/>
      <c r="O1163" s="9"/>
      <c r="P1163" s="9"/>
      <c r="Q1163" s="9"/>
      <c r="R1163" s="9"/>
      <c r="S1163" s="9"/>
    </row>
    <row r="1164" spans="1:19" s="11" customFormat="1" x14ac:dyDescent="0.25">
      <c r="A1164" s="9"/>
      <c r="B1164" s="10"/>
      <c r="F1164" s="12"/>
      <c r="H1164" s="12"/>
      <c r="I1164" s="12"/>
      <c r="K1164" s="13"/>
      <c r="L1164" s="9"/>
      <c r="M1164" s="9"/>
      <c r="N1164" s="9"/>
      <c r="O1164" s="9"/>
      <c r="P1164" s="9"/>
      <c r="Q1164" s="9"/>
      <c r="R1164" s="9"/>
      <c r="S1164" s="9"/>
    </row>
    <row r="1165" spans="1:19" s="11" customFormat="1" x14ac:dyDescent="0.25">
      <c r="A1165" s="9"/>
      <c r="B1165" s="10"/>
      <c r="F1165" s="12"/>
      <c r="H1165" s="12"/>
      <c r="I1165" s="12"/>
      <c r="K1165" s="13"/>
      <c r="L1165" s="9"/>
      <c r="M1165" s="9"/>
      <c r="N1165" s="9"/>
      <c r="O1165" s="9"/>
      <c r="P1165" s="9"/>
      <c r="Q1165" s="9"/>
      <c r="R1165" s="9"/>
      <c r="S1165" s="9"/>
    </row>
    <row r="1166" spans="1:19" s="11" customFormat="1" x14ac:dyDescent="0.25">
      <c r="A1166" s="9"/>
      <c r="B1166" s="10"/>
      <c r="F1166" s="12"/>
      <c r="H1166" s="12"/>
      <c r="I1166" s="12"/>
      <c r="K1166" s="13"/>
      <c r="L1166" s="9"/>
      <c r="M1166" s="9"/>
      <c r="N1166" s="9"/>
      <c r="O1166" s="9"/>
      <c r="P1166" s="9"/>
      <c r="Q1166" s="9"/>
      <c r="R1166" s="9"/>
      <c r="S1166" s="9"/>
    </row>
    <row r="1167" spans="1:19" s="11" customFormat="1" x14ac:dyDescent="0.25">
      <c r="A1167" s="9"/>
      <c r="B1167" s="10"/>
      <c r="E1167" s="12"/>
      <c r="F1167" s="12"/>
      <c r="H1167" s="12"/>
      <c r="I1167" s="12"/>
      <c r="J1167" s="12"/>
      <c r="K1167" s="13"/>
      <c r="L1167" s="9"/>
      <c r="M1167" s="9"/>
      <c r="N1167" s="9"/>
      <c r="O1167" s="9"/>
      <c r="P1167" s="9"/>
      <c r="Q1167" s="9"/>
      <c r="R1167" s="9"/>
      <c r="S1167" s="9"/>
    </row>
    <row r="1168" spans="1:19" s="11" customFormat="1" x14ac:dyDescent="0.25">
      <c r="A1168" s="9"/>
      <c r="B1168" s="10"/>
      <c r="D1168" s="12"/>
      <c r="F1168" s="12"/>
      <c r="H1168" s="12"/>
      <c r="I1168" s="12"/>
      <c r="K1168" s="13"/>
      <c r="L1168" s="9"/>
      <c r="M1168" s="9"/>
      <c r="N1168" s="9"/>
      <c r="O1168" s="9"/>
      <c r="P1168" s="9"/>
      <c r="Q1168" s="9"/>
      <c r="R1168" s="9"/>
      <c r="S1168" s="9"/>
    </row>
    <row r="1169" spans="1:19" s="11" customFormat="1" x14ac:dyDescent="0.25">
      <c r="A1169" s="9"/>
      <c r="B1169" s="10"/>
      <c r="E1169" s="12"/>
      <c r="F1169" s="12"/>
      <c r="H1169" s="12"/>
      <c r="I1169" s="12"/>
      <c r="J1169" s="12"/>
      <c r="K1169" s="13"/>
      <c r="L1169" s="9"/>
      <c r="M1169" s="9"/>
      <c r="N1169" s="9"/>
      <c r="O1169" s="9"/>
      <c r="P1169" s="9"/>
      <c r="Q1169" s="9"/>
      <c r="R1169" s="9"/>
      <c r="S1169" s="9"/>
    </row>
    <row r="1170" spans="1:19" s="11" customFormat="1" x14ac:dyDescent="0.25">
      <c r="A1170" s="9"/>
      <c r="B1170" s="10"/>
      <c r="D1170" s="12"/>
      <c r="F1170" s="12"/>
      <c r="H1170" s="12"/>
      <c r="I1170" s="12"/>
      <c r="K1170" s="13"/>
      <c r="L1170" s="9"/>
      <c r="M1170" s="9"/>
      <c r="N1170" s="9"/>
      <c r="O1170" s="9"/>
      <c r="P1170" s="9"/>
      <c r="Q1170" s="9"/>
      <c r="R1170" s="9"/>
      <c r="S1170" s="9"/>
    </row>
    <row r="1171" spans="1:19" s="11" customFormat="1" x14ac:dyDescent="0.25">
      <c r="A1171" s="9"/>
      <c r="B1171" s="10"/>
      <c r="F1171" s="12"/>
      <c r="H1171" s="12"/>
      <c r="I1171" s="12"/>
      <c r="K1171" s="13"/>
      <c r="L1171" s="9"/>
      <c r="M1171" s="9"/>
      <c r="N1171" s="9"/>
      <c r="O1171" s="9"/>
      <c r="P1171" s="9"/>
      <c r="Q1171" s="9"/>
      <c r="R1171" s="9"/>
      <c r="S1171" s="9"/>
    </row>
    <row r="1172" spans="1:19" s="11" customFormat="1" x14ac:dyDescent="0.25">
      <c r="A1172" s="9"/>
      <c r="B1172" s="10"/>
      <c r="E1172" s="12"/>
      <c r="F1172" s="12"/>
      <c r="H1172" s="12"/>
      <c r="I1172" s="12"/>
      <c r="J1172" s="12"/>
      <c r="K1172" s="13"/>
      <c r="L1172" s="9"/>
      <c r="M1172" s="9"/>
      <c r="N1172" s="9"/>
      <c r="O1172" s="9"/>
      <c r="P1172" s="9"/>
      <c r="Q1172" s="9"/>
      <c r="R1172" s="9"/>
      <c r="S1172" s="9"/>
    </row>
    <row r="1173" spans="1:19" s="11" customFormat="1" x14ac:dyDescent="0.25">
      <c r="A1173" s="9"/>
      <c r="B1173" s="10"/>
      <c r="D1173" s="12"/>
      <c r="F1173" s="12"/>
      <c r="H1173" s="12"/>
      <c r="I1173" s="12"/>
      <c r="K1173" s="13"/>
      <c r="L1173" s="9"/>
      <c r="M1173" s="9"/>
      <c r="N1173" s="9"/>
      <c r="O1173" s="9"/>
      <c r="P1173" s="9"/>
      <c r="Q1173" s="9"/>
      <c r="R1173" s="9"/>
      <c r="S1173" s="9"/>
    </row>
    <row r="1174" spans="1:19" s="11" customFormat="1" x14ac:dyDescent="0.25">
      <c r="A1174" s="9"/>
      <c r="B1174" s="10"/>
      <c r="E1174" s="12"/>
      <c r="F1174" s="12"/>
      <c r="H1174" s="12"/>
      <c r="I1174" s="12"/>
      <c r="J1174" s="12"/>
      <c r="K1174" s="13"/>
      <c r="L1174" s="9"/>
      <c r="M1174" s="9"/>
      <c r="N1174" s="9"/>
      <c r="O1174" s="9"/>
      <c r="P1174" s="9"/>
      <c r="Q1174" s="9"/>
      <c r="R1174" s="9"/>
      <c r="S1174" s="9"/>
    </row>
    <row r="1175" spans="1:19" s="11" customFormat="1" x14ac:dyDescent="0.25">
      <c r="A1175" s="9"/>
      <c r="B1175" s="10"/>
      <c r="D1175" s="12"/>
      <c r="E1175" s="12"/>
      <c r="F1175" s="12"/>
      <c r="H1175" s="12"/>
      <c r="I1175" s="12"/>
      <c r="J1175" s="12"/>
      <c r="K1175" s="13"/>
      <c r="L1175" s="9"/>
      <c r="M1175" s="9"/>
      <c r="N1175" s="9"/>
      <c r="O1175" s="9"/>
      <c r="P1175" s="9"/>
      <c r="Q1175" s="9"/>
      <c r="R1175" s="9"/>
      <c r="S1175" s="9"/>
    </row>
    <row r="1179" spans="1:19" s="11" customFormat="1" x14ac:dyDescent="0.25">
      <c r="A1179" s="9"/>
      <c r="B1179" s="10"/>
      <c r="D1179" s="12"/>
      <c r="F1179" s="12"/>
      <c r="H1179" s="12"/>
      <c r="I1179" s="12"/>
      <c r="K1179" s="13"/>
      <c r="L1179" s="9"/>
      <c r="M1179" s="9"/>
      <c r="N1179" s="9"/>
      <c r="O1179" s="9"/>
      <c r="P1179" s="9"/>
      <c r="Q1179" s="9"/>
      <c r="R1179" s="9"/>
      <c r="S1179" s="9"/>
    </row>
    <row r="1180" spans="1:19" s="11" customFormat="1" x14ac:dyDescent="0.25">
      <c r="A1180" s="9"/>
      <c r="B1180" s="10"/>
      <c r="E1180" s="12"/>
      <c r="F1180" s="12"/>
      <c r="H1180" s="12"/>
      <c r="I1180" s="12"/>
      <c r="J1180" s="12"/>
      <c r="K1180" s="13"/>
      <c r="L1180" s="9"/>
      <c r="M1180" s="9"/>
      <c r="N1180" s="9"/>
      <c r="O1180" s="9"/>
      <c r="P1180" s="9"/>
      <c r="Q1180" s="9"/>
      <c r="R1180" s="9"/>
      <c r="S1180" s="9"/>
    </row>
    <row r="1181" spans="1:19" s="11" customFormat="1" x14ac:dyDescent="0.25">
      <c r="A1181" s="9"/>
      <c r="B1181" s="10"/>
      <c r="D1181" s="12"/>
      <c r="F1181" s="12"/>
      <c r="H1181" s="12"/>
      <c r="I1181" s="12"/>
      <c r="K1181" s="13"/>
      <c r="L1181" s="9"/>
      <c r="M1181" s="9"/>
      <c r="N1181" s="9"/>
      <c r="O1181" s="9"/>
      <c r="P1181" s="9"/>
      <c r="Q1181" s="9"/>
      <c r="R1181" s="9"/>
      <c r="S1181" s="9"/>
    </row>
    <row r="1182" spans="1:19" s="11" customFormat="1" x14ac:dyDescent="0.25">
      <c r="A1182" s="9"/>
      <c r="B1182" s="10"/>
      <c r="E1182" s="12"/>
      <c r="F1182" s="12"/>
      <c r="H1182" s="12"/>
      <c r="I1182" s="12"/>
      <c r="J1182" s="12"/>
      <c r="K1182" s="13"/>
      <c r="L1182" s="9"/>
      <c r="M1182" s="9"/>
      <c r="N1182" s="9"/>
      <c r="O1182" s="9"/>
      <c r="P1182" s="9"/>
      <c r="Q1182" s="9"/>
      <c r="R1182" s="9"/>
      <c r="S1182" s="9"/>
    </row>
    <row r="1184" spans="1:19" s="11" customFormat="1" x14ac:dyDescent="0.25">
      <c r="A1184" s="9"/>
      <c r="B1184" s="10"/>
      <c r="D1184" s="12"/>
      <c r="F1184" s="12"/>
      <c r="H1184" s="12"/>
      <c r="I1184" s="12"/>
      <c r="K1184" s="13"/>
      <c r="L1184" s="9"/>
      <c r="M1184" s="9"/>
      <c r="N1184" s="9"/>
      <c r="O1184" s="9"/>
      <c r="P1184" s="9"/>
      <c r="Q1184" s="9"/>
      <c r="R1184" s="9"/>
      <c r="S1184" s="9"/>
    </row>
    <row r="1185" spans="1:19" s="11" customFormat="1" x14ac:dyDescent="0.25">
      <c r="A1185" s="9"/>
      <c r="B1185" s="10"/>
      <c r="F1185" s="12"/>
      <c r="H1185" s="12"/>
      <c r="I1185" s="12"/>
      <c r="K1185" s="13"/>
      <c r="L1185" s="9"/>
      <c r="M1185" s="9"/>
      <c r="N1185" s="9"/>
      <c r="O1185" s="9"/>
      <c r="P1185" s="9"/>
      <c r="Q1185" s="9"/>
      <c r="R1185" s="9"/>
      <c r="S1185" s="9"/>
    </row>
    <row r="1186" spans="1:19" s="11" customFormat="1" x14ac:dyDescent="0.25">
      <c r="A1186" s="9"/>
      <c r="B1186" s="10"/>
      <c r="F1186" s="12"/>
      <c r="H1186" s="12"/>
      <c r="I1186" s="12"/>
      <c r="K1186" s="13"/>
      <c r="L1186" s="9"/>
      <c r="M1186" s="9"/>
      <c r="N1186" s="9"/>
      <c r="O1186" s="9"/>
      <c r="P1186" s="9"/>
      <c r="Q1186" s="9"/>
      <c r="R1186" s="9"/>
      <c r="S1186" s="9"/>
    </row>
    <row r="1187" spans="1:19" s="11" customFormat="1" x14ac:dyDescent="0.25">
      <c r="A1187" s="9"/>
      <c r="B1187" s="10"/>
      <c r="F1187" s="12"/>
      <c r="H1187" s="12"/>
      <c r="I1187" s="12"/>
      <c r="K1187" s="13"/>
      <c r="L1187" s="9"/>
      <c r="M1187" s="9"/>
      <c r="N1187" s="9"/>
      <c r="O1187" s="9"/>
      <c r="P1187" s="9"/>
      <c r="Q1187" s="9"/>
      <c r="R1187" s="9"/>
      <c r="S1187" s="9"/>
    </row>
    <row r="1188" spans="1:19" s="11" customFormat="1" x14ac:dyDescent="0.25">
      <c r="A1188" s="9"/>
      <c r="B1188" s="10"/>
      <c r="F1188" s="12"/>
      <c r="H1188" s="12"/>
      <c r="I1188" s="12"/>
      <c r="K1188" s="13"/>
      <c r="L1188" s="9"/>
      <c r="M1188" s="9"/>
      <c r="N1188" s="9"/>
      <c r="O1188" s="9"/>
      <c r="P1188" s="9"/>
      <c r="Q1188" s="9"/>
      <c r="R1188" s="9"/>
      <c r="S1188" s="9"/>
    </row>
    <row r="1189" spans="1:19" s="11" customFormat="1" x14ac:dyDescent="0.25">
      <c r="A1189" s="9"/>
      <c r="B1189" s="10"/>
      <c r="F1189" s="12"/>
      <c r="H1189" s="12"/>
      <c r="I1189" s="12"/>
      <c r="K1189" s="13"/>
      <c r="L1189" s="9"/>
      <c r="M1189" s="9"/>
      <c r="N1189" s="9"/>
      <c r="O1189" s="9"/>
      <c r="P1189" s="9"/>
      <c r="Q1189" s="9"/>
      <c r="R1189" s="9"/>
      <c r="S1189" s="9"/>
    </row>
    <row r="1190" spans="1:19" s="11" customFormat="1" x14ac:dyDescent="0.25">
      <c r="A1190" s="9"/>
      <c r="B1190" s="10"/>
      <c r="E1190" s="12"/>
      <c r="F1190" s="12"/>
      <c r="H1190" s="12"/>
      <c r="I1190" s="12"/>
      <c r="J1190" s="12"/>
      <c r="K1190" s="13"/>
      <c r="L1190" s="9"/>
      <c r="M1190" s="9"/>
      <c r="N1190" s="9"/>
      <c r="O1190" s="9"/>
      <c r="P1190" s="9"/>
      <c r="Q1190" s="9"/>
      <c r="R1190" s="9"/>
      <c r="S1190" s="9"/>
    </row>
    <row r="1191" spans="1:19" s="11" customFormat="1" x14ac:dyDescent="0.25">
      <c r="A1191" s="9"/>
      <c r="B1191" s="10"/>
      <c r="D1191" s="12"/>
      <c r="F1191" s="12"/>
      <c r="H1191" s="12"/>
      <c r="I1191" s="12"/>
      <c r="K1191" s="13"/>
      <c r="L1191" s="9"/>
      <c r="M1191" s="9"/>
      <c r="N1191" s="9"/>
      <c r="O1191" s="9"/>
      <c r="P1191" s="9"/>
      <c r="Q1191" s="9"/>
      <c r="R1191" s="9"/>
      <c r="S1191" s="9"/>
    </row>
    <row r="1192" spans="1:19" s="11" customFormat="1" x14ac:dyDescent="0.25">
      <c r="A1192" s="9"/>
      <c r="B1192" s="10"/>
      <c r="E1192" s="12"/>
      <c r="F1192" s="12"/>
      <c r="H1192" s="12"/>
      <c r="I1192" s="12"/>
      <c r="J1192" s="12"/>
      <c r="K1192" s="13"/>
      <c r="L1192" s="9"/>
      <c r="M1192" s="9"/>
      <c r="N1192" s="9"/>
      <c r="O1192" s="9"/>
      <c r="P1192" s="9"/>
      <c r="Q1192" s="9"/>
      <c r="R1192" s="9"/>
      <c r="S1192" s="9"/>
    </row>
    <row r="1193" spans="1:19" s="11" customFormat="1" x14ac:dyDescent="0.25">
      <c r="A1193" s="9"/>
      <c r="B1193" s="10"/>
      <c r="D1193" s="12"/>
      <c r="F1193" s="12"/>
      <c r="H1193" s="12"/>
      <c r="I1193" s="12"/>
      <c r="K1193" s="13"/>
      <c r="L1193" s="9"/>
      <c r="M1193" s="9"/>
      <c r="N1193" s="9"/>
      <c r="O1193" s="9"/>
      <c r="P1193" s="9"/>
      <c r="Q1193" s="9"/>
      <c r="R1193" s="9"/>
      <c r="S1193" s="9"/>
    </row>
    <row r="1194" spans="1:19" s="11" customFormat="1" x14ac:dyDescent="0.25">
      <c r="A1194" s="9"/>
      <c r="B1194" s="10"/>
      <c r="F1194" s="12"/>
      <c r="H1194" s="12"/>
      <c r="I1194" s="12"/>
      <c r="K1194" s="13"/>
      <c r="L1194" s="9"/>
      <c r="M1194" s="9"/>
      <c r="N1194" s="9"/>
      <c r="O1194" s="9"/>
      <c r="P1194" s="9"/>
      <c r="Q1194" s="9"/>
      <c r="R1194" s="9"/>
      <c r="S1194" s="9"/>
    </row>
    <row r="1195" spans="1:19" s="11" customFormat="1" x14ac:dyDescent="0.25">
      <c r="A1195" s="9"/>
      <c r="B1195" s="10"/>
      <c r="E1195" s="12"/>
      <c r="F1195" s="12"/>
      <c r="H1195" s="12"/>
      <c r="I1195" s="12"/>
      <c r="J1195" s="12"/>
      <c r="K1195" s="13"/>
      <c r="L1195" s="9"/>
      <c r="M1195" s="9"/>
      <c r="N1195" s="9"/>
      <c r="O1195" s="9"/>
      <c r="P1195" s="9"/>
      <c r="Q1195" s="9"/>
      <c r="R1195" s="9"/>
      <c r="S1195" s="9"/>
    </row>
    <row r="1196" spans="1:19" s="11" customFormat="1" x14ac:dyDescent="0.25">
      <c r="A1196" s="9"/>
      <c r="B1196" s="10"/>
      <c r="D1196" s="12"/>
      <c r="F1196" s="12"/>
      <c r="H1196" s="12"/>
      <c r="I1196" s="12"/>
      <c r="K1196" s="13"/>
      <c r="L1196" s="9"/>
      <c r="M1196" s="9"/>
      <c r="N1196" s="9"/>
      <c r="O1196" s="9"/>
      <c r="P1196" s="9"/>
      <c r="Q1196" s="9"/>
      <c r="R1196" s="9"/>
      <c r="S1196" s="9"/>
    </row>
    <row r="1197" spans="1:19" s="11" customFormat="1" x14ac:dyDescent="0.25">
      <c r="A1197" s="9"/>
      <c r="B1197" s="10"/>
      <c r="E1197" s="12"/>
      <c r="F1197" s="12"/>
      <c r="H1197" s="12"/>
      <c r="I1197" s="12"/>
      <c r="J1197" s="12"/>
      <c r="K1197" s="13"/>
      <c r="L1197" s="9"/>
      <c r="M1197" s="9"/>
      <c r="N1197" s="9"/>
      <c r="O1197" s="9"/>
      <c r="P1197" s="9"/>
      <c r="Q1197" s="9"/>
      <c r="R1197" s="9"/>
      <c r="S1197" s="9"/>
    </row>
    <row r="1199" spans="1:19" s="11" customFormat="1" x14ac:dyDescent="0.25">
      <c r="A1199" s="9"/>
      <c r="B1199" s="10"/>
      <c r="D1199" s="12"/>
      <c r="E1199" s="12"/>
      <c r="F1199" s="12"/>
      <c r="H1199" s="12"/>
      <c r="I1199" s="12"/>
      <c r="J1199" s="12"/>
      <c r="K1199" s="13"/>
      <c r="L1199" s="9"/>
      <c r="M1199" s="9"/>
      <c r="N1199" s="9"/>
      <c r="O1199" s="9"/>
      <c r="P1199" s="9"/>
      <c r="Q1199" s="9"/>
      <c r="R1199" s="9"/>
      <c r="S1199" s="9"/>
    </row>
    <row r="1202" spans="1:19" s="11" customFormat="1" x14ac:dyDescent="0.25">
      <c r="A1202" s="9"/>
      <c r="B1202" s="10"/>
      <c r="D1202" s="12"/>
      <c r="F1202" s="12"/>
      <c r="H1202" s="12"/>
      <c r="I1202" s="12"/>
      <c r="K1202" s="13"/>
      <c r="L1202" s="9"/>
      <c r="M1202" s="9"/>
      <c r="N1202" s="9"/>
      <c r="O1202" s="9"/>
      <c r="P1202" s="9"/>
      <c r="Q1202" s="9"/>
      <c r="R1202" s="9"/>
      <c r="S1202" s="9"/>
    </row>
    <row r="1203" spans="1:19" s="11" customFormat="1" x14ac:dyDescent="0.25">
      <c r="A1203" s="9"/>
      <c r="B1203" s="10"/>
      <c r="E1203" s="12"/>
      <c r="F1203" s="12"/>
      <c r="H1203" s="12"/>
      <c r="I1203" s="12"/>
      <c r="J1203" s="12"/>
      <c r="K1203" s="13"/>
      <c r="L1203" s="9"/>
      <c r="M1203" s="9"/>
      <c r="N1203" s="9"/>
      <c r="O1203" s="9"/>
      <c r="P1203" s="9"/>
      <c r="Q1203" s="9"/>
      <c r="R1203" s="9"/>
      <c r="S1203" s="9"/>
    </row>
    <row r="1205" spans="1:19" s="11" customFormat="1" x14ac:dyDescent="0.25">
      <c r="A1205" s="9"/>
      <c r="B1205" s="10"/>
      <c r="D1205" s="12"/>
      <c r="E1205" s="12"/>
      <c r="F1205" s="12"/>
      <c r="H1205" s="12"/>
      <c r="I1205" s="12"/>
      <c r="J1205" s="12"/>
      <c r="K1205" s="13"/>
      <c r="L1205" s="9"/>
      <c r="M1205" s="9"/>
      <c r="N1205" s="9"/>
      <c r="O1205" s="9"/>
      <c r="P1205" s="9"/>
      <c r="Q1205" s="9"/>
      <c r="R1205" s="9"/>
      <c r="S1205" s="9"/>
    </row>
    <row r="1206" spans="1:19" s="11" customFormat="1" x14ac:dyDescent="0.25">
      <c r="A1206" s="9"/>
      <c r="B1206" s="10"/>
      <c r="D1206" s="12"/>
      <c r="F1206" s="12"/>
      <c r="H1206" s="12"/>
      <c r="I1206" s="12"/>
      <c r="K1206" s="13"/>
      <c r="L1206" s="9"/>
      <c r="M1206" s="9"/>
      <c r="N1206" s="9"/>
      <c r="O1206" s="9"/>
      <c r="P1206" s="9"/>
      <c r="Q1206" s="9"/>
      <c r="R1206" s="9"/>
      <c r="S1206" s="9"/>
    </row>
    <row r="1207" spans="1:19" s="11" customFormat="1" x14ac:dyDescent="0.25">
      <c r="A1207" s="9"/>
      <c r="B1207" s="10"/>
      <c r="E1207" s="12"/>
      <c r="F1207" s="12"/>
      <c r="H1207" s="12"/>
      <c r="I1207" s="12"/>
      <c r="J1207" s="12"/>
      <c r="K1207" s="13"/>
      <c r="L1207" s="9"/>
      <c r="M1207" s="9"/>
      <c r="N1207" s="9"/>
      <c r="O1207" s="9"/>
      <c r="P1207" s="9"/>
      <c r="Q1207" s="9"/>
      <c r="R1207" s="9"/>
      <c r="S1207" s="9"/>
    </row>
    <row r="1210" spans="1:19" s="11" customFormat="1" x14ac:dyDescent="0.25">
      <c r="A1210" s="9"/>
      <c r="B1210" s="10"/>
      <c r="D1210" s="12"/>
      <c r="E1210" s="12"/>
      <c r="F1210" s="12"/>
      <c r="H1210" s="12"/>
      <c r="I1210" s="12"/>
      <c r="J1210" s="12"/>
      <c r="K1210" s="13"/>
      <c r="L1210" s="9"/>
      <c r="M1210" s="9"/>
      <c r="N1210" s="9"/>
      <c r="O1210" s="9"/>
      <c r="P1210" s="9"/>
      <c r="Q1210" s="9"/>
      <c r="R1210" s="9"/>
      <c r="S1210" s="9"/>
    </row>
    <row r="1211" spans="1:19" s="11" customFormat="1" x14ac:dyDescent="0.25">
      <c r="A1211" s="9"/>
      <c r="B1211" s="10"/>
      <c r="D1211" s="12"/>
      <c r="E1211" s="12"/>
      <c r="F1211" s="12"/>
      <c r="H1211" s="12"/>
      <c r="I1211" s="12"/>
      <c r="J1211" s="12"/>
      <c r="K1211" s="13"/>
      <c r="L1211" s="9"/>
      <c r="M1211" s="9"/>
      <c r="N1211" s="9"/>
      <c r="O1211" s="9"/>
      <c r="P1211" s="9"/>
      <c r="Q1211" s="9"/>
      <c r="R1211" s="9"/>
      <c r="S1211" s="9"/>
    </row>
    <row r="1212" spans="1:19" s="11" customFormat="1" x14ac:dyDescent="0.25">
      <c r="A1212" s="9"/>
      <c r="B1212" s="10"/>
      <c r="D1212" s="12"/>
      <c r="E1212" s="12"/>
      <c r="F1212" s="12"/>
      <c r="H1212" s="12"/>
      <c r="I1212" s="12"/>
      <c r="J1212" s="12"/>
      <c r="K1212" s="13"/>
      <c r="L1212" s="9"/>
      <c r="M1212" s="9"/>
      <c r="N1212" s="9"/>
      <c r="O1212" s="9"/>
      <c r="P1212" s="9"/>
      <c r="Q1212" s="9"/>
      <c r="R1212" s="9"/>
      <c r="S1212" s="9"/>
    </row>
    <row r="1213" spans="1:19" s="11" customFormat="1" x14ac:dyDescent="0.25">
      <c r="A1213" s="9"/>
      <c r="B1213" s="10"/>
      <c r="D1213" s="12"/>
      <c r="F1213" s="12"/>
      <c r="H1213" s="12"/>
      <c r="I1213" s="12"/>
      <c r="K1213" s="13"/>
      <c r="L1213" s="9"/>
      <c r="M1213" s="9"/>
      <c r="N1213" s="9"/>
      <c r="O1213" s="9"/>
      <c r="P1213" s="9"/>
      <c r="Q1213" s="9"/>
      <c r="R1213" s="9"/>
      <c r="S1213" s="9"/>
    </row>
    <row r="1214" spans="1:19" s="11" customFormat="1" x14ac:dyDescent="0.25">
      <c r="A1214" s="9"/>
      <c r="B1214" s="10"/>
      <c r="F1214" s="12"/>
      <c r="H1214" s="12"/>
      <c r="I1214" s="12"/>
      <c r="K1214" s="13"/>
      <c r="L1214" s="9"/>
      <c r="M1214" s="9"/>
      <c r="N1214" s="9"/>
      <c r="O1214" s="9"/>
      <c r="P1214" s="9"/>
      <c r="Q1214" s="9"/>
      <c r="R1214" s="9"/>
      <c r="S1214" s="9"/>
    </row>
    <row r="1215" spans="1:19" s="11" customFormat="1" x14ac:dyDescent="0.25">
      <c r="A1215" s="9"/>
      <c r="B1215" s="10"/>
      <c r="E1215" s="12"/>
      <c r="F1215" s="12"/>
      <c r="H1215" s="12"/>
      <c r="I1215" s="12"/>
      <c r="J1215" s="12"/>
      <c r="K1215" s="13"/>
      <c r="L1215" s="9"/>
      <c r="M1215" s="9"/>
      <c r="N1215" s="9"/>
      <c r="O1215" s="9"/>
      <c r="P1215" s="9"/>
      <c r="Q1215" s="9"/>
      <c r="R1215" s="9"/>
      <c r="S1215" s="9"/>
    </row>
    <row r="1217" spans="1:19" s="11" customFormat="1" x14ac:dyDescent="0.25">
      <c r="A1217" s="9"/>
      <c r="B1217" s="10"/>
      <c r="D1217" s="12"/>
      <c r="E1217" s="12"/>
      <c r="F1217" s="12"/>
      <c r="H1217" s="12"/>
      <c r="I1217" s="12"/>
      <c r="J1217" s="12"/>
      <c r="K1217" s="13"/>
      <c r="L1217" s="9"/>
      <c r="M1217" s="9"/>
      <c r="N1217" s="9"/>
      <c r="O1217" s="9"/>
      <c r="P1217" s="9"/>
      <c r="Q1217" s="9"/>
      <c r="R1217" s="9"/>
      <c r="S1217" s="9"/>
    </row>
    <row r="1219" spans="1:19" s="11" customFormat="1" x14ac:dyDescent="0.25">
      <c r="A1219" s="9"/>
      <c r="B1219" s="10"/>
      <c r="D1219" s="12"/>
      <c r="E1219" s="12"/>
      <c r="F1219" s="12"/>
      <c r="H1219" s="12"/>
      <c r="I1219" s="12"/>
      <c r="J1219" s="12"/>
      <c r="K1219" s="13"/>
      <c r="L1219" s="9"/>
      <c r="M1219" s="9"/>
      <c r="N1219" s="9"/>
      <c r="O1219" s="9"/>
      <c r="P1219" s="9"/>
      <c r="Q1219" s="9"/>
      <c r="R1219" s="9"/>
      <c r="S1219" s="9"/>
    </row>
    <row r="1220" spans="1:19" s="11" customFormat="1" x14ac:dyDescent="0.25">
      <c r="A1220" s="9"/>
      <c r="B1220" s="10"/>
      <c r="D1220" s="12"/>
      <c r="E1220" s="12"/>
      <c r="F1220" s="12"/>
      <c r="H1220" s="12"/>
      <c r="I1220" s="12"/>
      <c r="J1220" s="12"/>
      <c r="K1220" s="13"/>
      <c r="L1220" s="9"/>
      <c r="M1220" s="9"/>
      <c r="N1220" s="9"/>
      <c r="O1220" s="9"/>
      <c r="P1220" s="9"/>
      <c r="Q1220" s="9"/>
      <c r="R1220" s="9"/>
      <c r="S1220" s="9"/>
    </row>
    <row r="1221" spans="1:19" s="11" customFormat="1" x14ac:dyDescent="0.25">
      <c r="A1221" s="9"/>
      <c r="B1221" s="10"/>
      <c r="D1221" s="12"/>
      <c r="F1221" s="12"/>
      <c r="H1221" s="12"/>
      <c r="I1221" s="12"/>
      <c r="K1221" s="13"/>
      <c r="L1221" s="9"/>
      <c r="M1221" s="9"/>
      <c r="N1221" s="9"/>
      <c r="O1221" s="9"/>
      <c r="P1221" s="9"/>
      <c r="Q1221" s="9"/>
      <c r="R1221" s="9"/>
      <c r="S1221" s="9"/>
    </row>
    <row r="1222" spans="1:19" s="11" customFormat="1" x14ac:dyDescent="0.25">
      <c r="A1222" s="9"/>
      <c r="B1222" s="10"/>
      <c r="E1222" s="12"/>
      <c r="F1222" s="12"/>
      <c r="H1222" s="12"/>
      <c r="I1222" s="12"/>
      <c r="J1222" s="12"/>
      <c r="K1222" s="13"/>
      <c r="L1222" s="9"/>
      <c r="M1222" s="9"/>
      <c r="N1222" s="9"/>
      <c r="O1222" s="9"/>
      <c r="P1222" s="9"/>
      <c r="Q1222" s="9"/>
      <c r="R1222" s="9"/>
      <c r="S1222" s="9"/>
    </row>
    <row r="1223" spans="1:19" s="11" customFormat="1" x14ac:dyDescent="0.25">
      <c r="A1223" s="9"/>
      <c r="B1223" s="10"/>
      <c r="D1223" s="12"/>
      <c r="F1223" s="12"/>
      <c r="H1223" s="12"/>
      <c r="I1223" s="12"/>
      <c r="K1223" s="13"/>
      <c r="L1223" s="9"/>
      <c r="M1223" s="9"/>
      <c r="N1223" s="9"/>
      <c r="O1223" s="9"/>
      <c r="P1223" s="9"/>
      <c r="Q1223" s="9"/>
      <c r="R1223" s="9"/>
      <c r="S1223" s="9"/>
    </row>
    <row r="1224" spans="1:19" s="11" customFormat="1" x14ac:dyDescent="0.25">
      <c r="A1224" s="9"/>
      <c r="B1224" s="10"/>
      <c r="E1224" s="12"/>
      <c r="F1224" s="12"/>
      <c r="H1224" s="12"/>
      <c r="I1224" s="12"/>
      <c r="J1224" s="12"/>
      <c r="K1224" s="13"/>
      <c r="L1224" s="9"/>
      <c r="M1224" s="9"/>
      <c r="N1224" s="9"/>
      <c r="O1224" s="9"/>
      <c r="P1224" s="9"/>
      <c r="Q1224" s="9"/>
      <c r="R1224" s="9"/>
      <c r="S1224" s="9"/>
    </row>
    <row r="1225" spans="1:19" s="11" customFormat="1" x14ac:dyDescent="0.25">
      <c r="A1225" s="9"/>
      <c r="B1225" s="10"/>
      <c r="D1225" s="12"/>
      <c r="F1225" s="12"/>
      <c r="H1225" s="12"/>
      <c r="I1225" s="12"/>
      <c r="K1225" s="13"/>
      <c r="L1225" s="9"/>
      <c r="M1225" s="9"/>
      <c r="N1225" s="9"/>
      <c r="O1225" s="9"/>
      <c r="P1225" s="9"/>
      <c r="Q1225" s="9"/>
      <c r="R1225" s="9"/>
      <c r="S1225" s="9"/>
    </row>
    <row r="1226" spans="1:19" s="11" customFormat="1" x14ac:dyDescent="0.25">
      <c r="A1226" s="9"/>
      <c r="B1226" s="10"/>
      <c r="F1226" s="12"/>
      <c r="H1226" s="12"/>
      <c r="I1226" s="12"/>
      <c r="K1226" s="13"/>
      <c r="L1226" s="9"/>
      <c r="M1226" s="9"/>
      <c r="N1226" s="9"/>
      <c r="O1226" s="9"/>
      <c r="P1226" s="9"/>
      <c r="Q1226" s="9"/>
      <c r="R1226" s="9"/>
      <c r="S1226" s="9"/>
    </row>
    <row r="1227" spans="1:19" s="11" customFormat="1" x14ac:dyDescent="0.25">
      <c r="A1227" s="9"/>
      <c r="B1227" s="10"/>
      <c r="E1227" s="12"/>
      <c r="F1227" s="12"/>
      <c r="H1227" s="12"/>
      <c r="I1227" s="12"/>
      <c r="J1227" s="12"/>
      <c r="K1227" s="13"/>
      <c r="L1227" s="9"/>
      <c r="M1227" s="9"/>
      <c r="N1227" s="9"/>
      <c r="O1227" s="9"/>
      <c r="P1227" s="9"/>
      <c r="Q1227" s="9"/>
      <c r="R1227" s="9"/>
      <c r="S1227" s="9"/>
    </row>
    <row r="1228" spans="1:19" s="11" customFormat="1" x14ac:dyDescent="0.25">
      <c r="A1228" s="9"/>
      <c r="B1228" s="10"/>
      <c r="D1228" s="12"/>
      <c r="E1228" s="12"/>
      <c r="F1228" s="12"/>
      <c r="H1228" s="12"/>
      <c r="I1228" s="12"/>
      <c r="J1228" s="12"/>
      <c r="K1228" s="13"/>
      <c r="L1228" s="9"/>
      <c r="M1228" s="9"/>
      <c r="N1228" s="9"/>
      <c r="O1228" s="9"/>
      <c r="P1228" s="9"/>
      <c r="Q1228" s="9"/>
      <c r="R1228" s="9"/>
      <c r="S1228" s="9"/>
    </row>
    <row r="1232" spans="1:19" s="11" customFormat="1" x14ac:dyDescent="0.25">
      <c r="A1232" s="9"/>
      <c r="B1232" s="10"/>
      <c r="D1232" s="12"/>
      <c r="F1232" s="12"/>
      <c r="H1232" s="12"/>
      <c r="I1232" s="12"/>
      <c r="K1232" s="13"/>
      <c r="L1232" s="9"/>
      <c r="M1232" s="9"/>
      <c r="N1232" s="9"/>
      <c r="O1232" s="9"/>
      <c r="P1232" s="9"/>
      <c r="Q1232" s="9"/>
      <c r="R1232" s="9"/>
      <c r="S1232" s="9"/>
    </row>
    <row r="1233" spans="1:19" s="11" customFormat="1" x14ac:dyDescent="0.25">
      <c r="A1233" s="9"/>
      <c r="B1233" s="10"/>
      <c r="E1233" s="12"/>
      <c r="F1233" s="12"/>
      <c r="H1233" s="12"/>
      <c r="I1233" s="12"/>
      <c r="J1233" s="12"/>
      <c r="K1233" s="13"/>
      <c r="L1233" s="9"/>
      <c r="M1233" s="9"/>
      <c r="N1233" s="9"/>
      <c r="O1233" s="9"/>
      <c r="P1233" s="9"/>
      <c r="Q1233" s="9"/>
      <c r="R1233" s="9"/>
      <c r="S1233" s="9"/>
    </row>
    <row r="1236" spans="1:19" s="11" customFormat="1" x14ac:dyDescent="0.25">
      <c r="A1236" s="9"/>
      <c r="B1236" s="10"/>
      <c r="D1236" s="12"/>
      <c r="F1236" s="12"/>
      <c r="H1236" s="12"/>
      <c r="I1236" s="12"/>
      <c r="K1236" s="13"/>
      <c r="L1236" s="9"/>
      <c r="M1236" s="9"/>
      <c r="N1236" s="9"/>
      <c r="O1236" s="9"/>
      <c r="P1236" s="9"/>
      <c r="Q1236" s="9"/>
      <c r="R1236" s="9"/>
      <c r="S1236" s="9"/>
    </row>
    <row r="1237" spans="1:19" s="11" customFormat="1" x14ac:dyDescent="0.25">
      <c r="A1237" s="9"/>
      <c r="B1237" s="10"/>
      <c r="E1237" s="12"/>
      <c r="F1237" s="12"/>
      <c r="H1237" s="12"/>
      <c r="I1237" s="12"/>
      <c r="J1237" s="12"/>
      <c r="K1237" s="13"/>
      <c r="L1237" s="9"/>
      <c r="M1237" s="9"/>
      <c r="N1237" s="9"/>
      <c r="O1237" s="9"/>
      <c r="P1237" s="9"/>
      <c r="Q1237" s="9"/>
      <c r="R1237" s="9"/>
      <c r="S1237" s="9"/>
    </row>
    <row r="1239" spans="1:19" s="11" customFormat="1" x14ac:dyDescent="0.25">
      <c r="A1239" s="9"/>
      <c r="B1239" s="10"/>
      <c r="D1239" s="12"/>
      <c r="E1239" s="12"/>
      <c r="F1239" s="12"/>
      <c r="H1239" s="12"/>
      <c r="I1239" s="12"/>
      <c r="J1239" s="12"/>
      <c r="K1239" s="13"/>
      <c r="L1239" s="9"/>
      <c r="M1239" s="9"/>
      <c r="N1239" s="9"/>
      <c r="O1239" s="9"/>
      <c r="P1239" s="9"/>
      <c r="Q1239" s="9"/>
      <c r="R1239" s="9"/>
      <c r="S1239" s="9"/>
    </row>
    <row r="1240" spans="1:19" s="11" customFormat="1" x14ac:dyDescent="0.25">
      <c r="A1240" s="9"/>
      <c r="B1240" s="10"/>
      <c r="D1240" s="12"/>
      <c r="E1240" s="12"/>
      <c r="F1240" s="12"/>
      <c r="H1240" s="12"/>
      <c r="I1240" s="12"/>
      <c r="J1240" s="12"/>
      <c r="K1240" s="13"/>
      <c r="L1240" s="9"/>
      <c r="M1240" s="9"/>
      <c r="N1240" s="9"/>
      <c r="O1240" s="9"/>
      <c r="P1240" s="9"/>
      <c r="Q1240" s="9"/>
      <c r="R1240" s="9"/>
      <c r="S1240" s="9"/>
    </row>
    <row r="1242" spans="1:19" s="11" customFormat="1" x14ac:dyDescent="0.25">
      <c r="A1242" s="9"/>
      <c r="B1242" s="10"/>
      <c r="D1242" s="12"/>
      <c r="F1242" s="12"/>
      <c r="H1242" s="12"/>
      <c r="I1242" s="12"/>
      <c r="K1242" s="13"/>
      <c r="L1242" s="9"/>
      <c r="M1242" s="9"/>
      <c r="N1242" s="9"/>
      <c r="O1242" s="9"/>
      <c r="P1242" s="9"/>
      <c r="Q1242" s="9"/>
      <c r="R1242" s="9"/>
      <c r="S1242" s="9"/>
    </row>
    <row r="1243" spans="1:19" s="11" customFormat="1" x14ac:dyDescent="0.25">
      <c r="A1243" s="9"/>
      <c r="B1243" s="10"/>
      <c r="F1243" s="12"/>
      <c r="H1243" s="12"/>
      <c r="I1243" s="12"/>
      <c r="K1243" s="13"/>
      <c r="L1243" s="9"/>
      <c r="M1243" s="9"/>
      <c r="N1243" s="9"/>
      <c r="O1243" s="9"/>
      <c r="P1243" s="9"/>
      <c r="Q1243" s="9"/>
      <c r="R1243" s="9"/>
      <c r="S1243" s="9"/>
    </row>
    <row r="1244" spans="1:19" s="11" customFormat="1" x14ac:dyDescent="0.25">
      <c r="A1244" s="9"/>
      <c r="B1244" s="10"/>
      <c r="E1244" s="12"/>
      <c r="F1244" s="12"/>
      <c r="H1244" s="12"/>
      <c r="I1244" s="12"/>
      <c r="J1244" s="12"/>
      <c r="K1244" s="13"/>
      <c r="L1244" s="9"/>
      <c r="M1244" s="9"/>
      <c r="N1244" s="9"/>
      <c r="O1244" s="9"/>
      <c r="P1244" s="9"/>
      <c r="Q1244" s="9"/>
      <c r="R1244" s="9"/>
      <c r="S1244" s="9"/>
    </row>
    <row r="1245" spans="1:19" s="11" customFormat="1" x14ac:dyDescent="0.25">
      <c r="A1245" s="9"/>
      <c r="B1245" s="10"/>
      <c r="D1245" s="12"/>
      <c r="F1245" s="12"/>
      <c r="H1245" s="12"/>
      <c r="I1245" s="12"/>
      <c r="K1245" s="13"/>
      <c r="L1245" s="9"/>
      <c r="M1245" s="9"/>
      <c r="N1245" s="9"/>
      <c r="O1245" s="9"/>
      <c r="P1245" s="9"/>
      <c r="Q1245" s="9"/>
      <c r="R1245" s="9"/>
      <c r="S1245" s="9"/>
    </row>
    <row r="1246" spans="1:19" s="11" customFormat="1" x14ac:dyDescent="0.25">
      <c r="A1246" s="9"/>
      <c r="B1246" s="10"/>
      <c r="E1246" s="12"/>
      <c r="F1246" s="12"/>
      <c r="H1246" s="12"/>
      <c r="I1246" s="12"/>
      <c r="J1246" s="12"/>
      <c r="K1246" s="13"/>
      <c r="L1246" s="9"/>
      <c r="M1246" s="9"/>
      <c r="N1246" s="9"/>
      <c r="O1246" s="9"/>
      <c r="P1246" s="9"/>
      <c r="Q1246" s="9"/>
      <c r="R1246" s="9"/>
      <c r="S1246" s="9"/>
    </row>
    <row r="1247" spans="1:19" s="11" customFormat="1" x14ac:dyDescent="0.25">
      <c r="A1247" s="9"/>
      <c r="B1247" s="10"/>
      <c r="D1247" s="12"/>
      <c r="F1247" s="12"/>
      <c r="H1247" s="12"/>
      <c r="I1247" s="12"/>
      <c r="K1247" s="13"/>
      <c r="L1247" s="9"/>
      <c r="M1247" s="9"/>
      <c r="N1247" s="9"/>
      <c r="O1247" s="9"/>
      <c r="P1247" s="9"/>
      <c r="Q1247" s="9"/>
      <c r="R1247" s="9"/>
      <c r="S1247" s="9"/>
    </row>
    <row r="1248" spans="1:19" s="11" customFormat="1" x14ac:dyDescent="0.25">
      <c r="A1248" s="9"/>
      <c r="B1248" s="10"/>
      <c r="E1248" s="12"/>
      <c r="F1248" s="12"/>
      <c r="H1248" s="12"/>
      <c r="I1248" s="12"/>
      <c r="J1248" s="12"/>
      <c r="K1248" s="13"/>
      <c r="L1248" s="9"/>
      <c r="M1248" s="9"/>
      <c r="N1248" s="9"/>
      <c r="O1248" s="9"/>
      <c r="P1248" s="9"/>
      <c r="Q1248" s="9"/>
      <c r="R1248" s="9"/>
      <c r="S1248" s="9"/>
    </row>
    <row r="1249" spans="1:19" s="11" customFormat="1" x14ac:dyDescent="0.25">
      <c r="A1249" s="9"/>
      <c r="B1249" s="10"/>
      <c r="D1249" s="12"/>
      <c r="F1249" s="12"/>
      <c r="H1249" s="12"/>
      <c r="I1249" s="12"/>
      <c r="K1249" s="13"/>
      <c r="L1249" s="9"/>
      <c r="M1249" s="9"/>
      <c r="N1249" s="9"/>
      <c r="O1249" s="9"/>
      <c r="P1249" s="9"/>
      <c r="Q1249" s="9"/>
      <c r="R1249" s="9"/>
      <c r="S1249" s="9"/>
    </row>
    <row r="1250" spans="1:19" s="11" customFormat="1" x14ac:dyDescent="0.25">
      <c r="A1250" s="9"/>
      <c r="B1250" s="10"/>
      <c r="F1250" s="12"/>
      <c r="H1250" s="12"/>
      <c r="I1250" s="12"/>
      <c r="K1250" s="13"/>
      <c r="L1250" s="9"/>
      <c r="M1250" s="9"/>
      <c r="N1250" s="9"/>
      <c r="O1250" s="9"/>
      <c r="P1250" s="9"/>
      <c r="Q1250" s="9"/>
      <c r="R1250" s="9"/>
      <c r="S1250" s="9"/>
    </row>
    <row r="1251" spans="1:19" s="11" customFormat="1" x14ac:dyDescent="0.25">
      <c r="A1251" s="9"/>
      <c r="B1251" s="10"/>
      <c r="E1251" s="12"/>
      <c r="F1251" s="12"/>
      <c r="H1251" s="12"/>
      <c r="I1251" s="12"/>
      <c r="J1251" s="12"/>
      <c r="K1251" s="13"/>
      <c r="L1251" s="9"/>
      <c r="M1251" s="9"/>
      <c r="N1251" s="9"/>
      <c r="O1251" s="9"/>
      <c r="P1251" s="9"/>
      <c r="Q1251" s="9"/>
      <c r="R1251" s="9"/>
      <c r="S1251" s="9"/>
    </row>
    <row r="1252" spans="1:19" s="11" customFormat="1" x14ac:dyDescent="0.25">
      <c r="A1252" s="9"/>
      <c r="B1252" s="10"/>
      <c r="D1252" s="12"/>
      <c r="F1252" s="12"/>
      <c r="H1252" s="12"/>
      <c r="I1252" s="12"/>
      <c r="K1252" s="13"/>
      <c r="L1252" s="9"/>
      <c r="M1252" s="9"/>
      <c r="N1252" s="9"/>
      <c r="O1252" s="9"/>
      <c r="P1252" s="9"/>
      <c r="Q1252" s="9"/>
      <c r="R1252" s="9"/>
      <c r="S1252" s="9"/>
    </row>
    <row r="1253" spans="1:19" s="11" customFormat="1" x14ac:dyDescent="0.25">
      <c r="A1253" s="9"/>
      <c r="B1253" s="10"/>
      <c r="F1253" s="12"/>
      <c r="H1253" s="12"/>
      <c r="I1253" s="12"/>
      <c r="K1253" s="13"/>
      <c r="L1253" s="9"/>
      <c r="M1253" s="9"/>
      <c r="N1253" s="9"/>
      <c r="O1253" s="9"/>
      <c r="P1253" s="9"/>
      <c r="Q1253" s="9"/>
      <c r="R1253" s="9"/>
      <c r="S1253" s="9"/>
    </row>
    <row r="1254" spans="1:19" s="11" customFormat="1" x14ac:dyDescent="0.25">
      <c r="A1254" s="9"/>
      <c r="B1254" s="10"/>
      <c r="F1254" s="12"/>
      <c r="H1254" s="12"/>
      <c r="I1254" s="12"/>
      <c r="K1254" s="13"/>
      <c r="L1254" s="9"/>
      <c r="M1254" s="9"/>
      <c r="N1254" s="9"/>
      <c r="O1254" s="9"/>
      <c r="P1254" s="9"/>
      <c r="Q1254" s="9"/>
      <c r="R1254" s="9"/>
      <c r="S1254" s="9"/>
    </row>
    <row r="1255" spans="1:19" s="11" customFormat="1" x14ac:dyDescent="0.25">
      <c r="A1255" s="9"/>
      <c r="B1255" s="10"/>
      <c r="F1255" s="12"/>
      <c r="H1255" s="12"/>
      <c r="I1255" s="12"/>
      <c r="K1255" s="13"/>
      <c r="L1255" s="9"/>
      <c r="M1255" s="9"/>
      <c r="N1255" s="9"/>
      <c r="O1255" s="9"/>
      <c r="P1255" s="9"/>
      <c r="Q1255" s="9"/>
      <c r="R1255" s="9"/>
      <c r="S1255" s="9"/>
    </row>
    <row r="1256" spans="1:19" s="11" customFormat="1" x14ac:dyDescent="0.25">
      <c r="A1256" s="9"/>
      <c r="B1256" s="10"/>
      <c r="E1256" s="12"/>
      <c r="F1256" s="12"/>
      <c r="H1256" s="12"/>
      <c r="I1256" s="12"/>
      <c r="J1256" s="12"/>
      <c r="K1256" s="13"/>
      <c r="L1256" s="9"/>
      <c r="M1256" s="9"/>
      <c r="N1256" s="9"/>
      <c r="O1256" s="9"/>
      <c r="P1256" s="9"/>
      <c r="Q1256" s="9"/>
      <c r="R1256" s="9"/>
      <c r="S1256" s="9"/>
    </row>
    <row r="1258" spans="1:19" s="11" customFormat="1" x14ac:dyDescent="0.25">
      <c r="A1258" s="9"/>
      <c r="B1258" s="10"/>
      <c r="D1258" s="12"/>
      <c r="E1258" s="12"/>
      <c r="F1258" s="12"/>
      <c r="H1258" s="12"/>
      <c r="I1258" s="12"/>
      <c r="J1258" s="12"/>
      <c r="K1258" s="13"/>
      <c r="L1258" s="9"/>
      <c r="M1258" s="9"/>
      <c r="N1258" s="9"/>
      <c r="O1258" s="9"/>
      <c r="P1258" s="9"/>
      <c r="Q1258" s="9"/>
      <c r="R1258" s="9"/>
      <c r="S1258" s="9"/>
    </row>
    <row r="1260" spans="1:19" s="11" customFormat="1" x14ac:dyDescent="0.25">
      <c r="A1260" s="9"/>
      <c r="B1260" s="10"/>
      <c r="D1260" s="12"/>
      <c r="F1260" s="12"/>
      <c r="H1260" s="12"/>
      <c r="I1260" s="12"/>
      <c r="K1260" s="13"/>
      <c r="L1260" s="9"/>
      <c r="M1260" s="9"/>
      <c r="N1260" s="9"/>
      <c r="O1260" s="9"/>
      <c r="P1260" s="9"/>
      <c r="Q1260" s="9"/>
      <c r="R1260" s="9"/>
      <c r="S1260" s="9"/>
    </row>
    <row r="1261" spans="1:19" s="11" customFormat="1" x14ac:dyDescent="0.25">
      <c r="A1261" s="9"/>
      <c r="B1261" s="10"/>
      <c r="E1261" s="12"/>
      <c r="F1261" s="12"/>
      <c r="H1261" s="12"/>
      <c r="I1261" s="12"/>
      <c r="J1261" s="12"/>
      <c r="K1261" s="13"/>
      <c r="L1261" s="9"/>
      <c r="M1261" s="9"/>
      <c r="N1261" s="9"/>
      <c r="O1261" s="9"/>
      <c r="P1261" s="9"/>
      <c r="Q1261" s="9"/>
      <c r="R1261" s="9"/>
      <c r="S1261" s="9"/>
    </row>
    <row r="1262" spans="1:19" s="11" customFormat="1" x14ac:dyDescent="0.25">
      <c r="A1262" s="9"/>
      <c r="B1262" s="10"/>
      <c r="D1262" s="12"/>
      <c r="E1262" s="12"/>
      <c r="F1262" s="12"/>
      <c r="H1262" s="12"/>
      <c r="I1262" s="12"/>
      <c r="J1262" s="12"/>
      <c r="K1262" s="13"/>
      <c r="L1262" s="9"/>
      <c r="M1262" s="9"/>
      <c r="N1262" s="9"/>
      <c r="O1262" s="9"/>
      <c r="P1262" s="9"/>
      <c r="Q1262" s="9"/>
      <c r="R1262" s="9"/>
      <c r="S1262" s="9"/>
    </row>
    <row r="1263" spans="1:19" s="11" customFormat="1" x14ac:dyDescent="0.25">
      <c r="A1263" s="9"/>
      <c r="B1263" s="10"/>
      <c r="D1263" s="12"/>
      <c r="F1263" s="12"/>
      <c r="H1263" s="12"/>
      <c r="I1263" s="12"/>
      <c r="K1263" s="13"/>
      <c r="L1263" s="9"/>
      <c r="M1263" s="9"/>
      <c r="N1263" s="9"/>
      <c r="O1263" s="9"/>
      <c r="P1263" s="9"/>
      <c r="Q1263" s="9"/>
      <c r="R1263" s="9"/>
      <c r="S1263" s="9"/>
    </row>
    <row r="1264" spans="1:19" s="11" customFormat="1" x14ac:dyDescent="0.25">
      <c r="A1264" s="9"/>
      <c r="B1264" s="10"/>
      <c r="E1264" s="12"/>
      <c r="F1264" s="12"/>
      <c r="H1264" s="12"/>
      <c r="I1264" s="12"/>
      <c r="J1264" s="12"/>
      <c r="K1264" s="13"/>
      <c r="L1264" s="9"/>
      <c r="M1264" s="9"/>
      <c r="N1264" s="9"/>
      <c r="O1264" s="9"/>
      <c r="P1264" s="9"/>
      <c r="Q1264" s="9"/>
      <c r="R1264" s="9"/>
      <c r="S1264" s="9"/>
    </row>
    <row r="1265" spans="1:19" s="11" customFormat="1" x14ac:dyDescent="0.25">
      <c r="A1265" s="9"/>
      <c r="B1265" s="10"/>
      <c r="D1265" s="12"/>
      <c r="F1265" s="12"/>
      <c r="H1265" s="12"/>
      <c r="I1265" s="12"/>
      <c r="K1265" s="13"/>
      <c r="L1265" s="9"/>
      <c r="M1265" s="9"/>
      <c r="N1265" s="9"/>
      <c r="O1265" s="9"/>
      <c r="P1265" s="9"/>
      <c r="Q1265" s="9"/>
      <c r="R1265" s="9"/>
      <c r="S1265" s="9"/>
    </row>
    <row r="1266" spans="1:19" s="11" customFormat="1" x14ac:dyDescent="0.25">
      <c r="A1266" s="9"/>
      <c r="B1266" s="10"/>
      <c r="E1266" s="12"/>
      <c r="F1266" s="12"/>
      <c r="H1266" s="12"/>
      <c r="I1266" s="12"/>
      <c r="J1266" s="12"/>
      <c r="K1266" s="13"/>
      <c r="L1266" s="9"/>
      <c r="M1266" s="9"/>
      <c r="N1266" s="9"/>
      <c r="O1266" s="9"/>
      <c r="P1266" s="9"/>
      <c r="Q1266" s="9"/>
      <c r="R1266" s="9"/>
      <c r="S1266" s="9"/>
    </row>
    <row r="1268" spans="1:19" s="11" customFormat="1" x14ac:dyDescent="0.25">
      <c r="A1268" s="9"/>
      <c r="B1268" s="10"/>
      <c r="D1268" s="12"/>
      <c r="E1268" s="12"/>
      <c r="F1268" s="12"/>
      <c r="H1268" s="12"/>
      <c r="I1268" s="12"/>
      <c r="J1268" s="12"/>
      <c r="K1268" s="13"/>
      <c r="L1268" s="9"/>
      <c r="M1268" s="9"/>
      <c r="N1268" s="9"/>
      <c r="O1268" s="9"/>
      <c r="P1268" s="9"/>
      <c r="Q1268" s="9"/>
      <c r="R1268" s="9"/>
      <c r="S1268" s="9"/>
    </row>
    <row r="1269" spans="1:19" s="11" customFormat="1" x14ac:dyDescent="0.25">
      <c r="A1269" s="9"/>
      <c r="B1269" s="10"/>
      <c r="D1269" s="12"/>
      <c r="F1269" s="12"/>
      <c r="H1269" s="12"/>
      <c r="I1269" s="12"/>
      <c r="K1269" s="13"/>
      <c r="L1269" s="9"/>
      <c r="M1269" s="9"/>
      <c r="N1269" s="9"/>
      <c r="O1269" s="9"/>
      <c r="P1269" s="9"/>
      <c r="Q1269" s="9"/>
      <c r="R1269" s="9"/>
      <c r="S1269" s="9"/>
    </row>
    <row r="1270" spans="1:19" s="11" customFormat="1" x14ac:dyDescent="0.25">
      <c r="A1270" s="9"/>
      <c r="B1270" s="10"/>
      <c r="E1270" s="12"/>
      <c r="F1270" s="12"/>
      <c r="H1270" s="12"/>
      <c r="I1270" s="12"/>
      <c r="J1270" s="12"/>
      <c r="K1270" s="13"/>
      <c r="L1270" s="9"/>
      <c r="M1270" s="9"/>
      <c r="N1270" s="9"/>
      <c r="O1270" s="9"/>
      <c r="P1270" s="9"/>
      <c r="Q1270" s="9"/>
      <c r="R1270" s="9"/>
      <c r="S1270" s="9"/>
    </row>
    <row r="1271" spans="1:19" s="11" customFormat="1" x14ac:dyDescent="0.25">
      <c r="A1271" s="9"/>
      <c r="B1271" s="10"/>
      <c r="D1271" s="12"/>
      <c r="E1271" s="12"/>
      <c r="F1271" s="12"/>
      <c r="H1271" s="12"/>
      <c r="I1271" s="12"/>
      <c r="J1271" s="12"/>
      <c r="K1271" s="13"/>
      <c r="L1271" s="9"/>
      <c r="M1271" s="9"/>
      <c r="N1271" s="9"/>
      <c r="O1271" s="9"/>
      <c r="P1271" s="9"/>
      <c r="Q1271" s="9"/>
      <c r="R1271" s="9"/>
      <c r="S1271" s="9"/>
    </row>
    <row r="1273" spans="1:19" s="11" customFormat="1" x14ac:dyDescent="0.25">
      <c r="A1273" s="9"/>
      <c r="B1273" s="10"/>
      <c r="D1273" s="12"/>
      <c r="F1273" s="12"/>
      <c r="H1273" s="12"/>
      <c r="I1273" s="12"/>
      <c r="K1273" s="13"/>
      <c r="L1273" s="9"/>
      <c r="M1273" s="9"/>
      <c r="N1273" s="9"/>
      <c r="O1273" s="9"/>
      <c r="P1273" s="9"/>
      <c r="Q1273" s="9"/>
      <c r="R1273" s="9"/>
      <c r="S1273" s="9"/>
    </row>
    <row r="1274" spans="1:19" s="11" customFormat="1" x14ac:dyDescent="0.25">
      <c r="A1274" s="9"/>
      <c r="B1274" s="10"/>
      <c r="E1274" s="12"/>
      <c r="F1274" s="12"/>
      <c r="H1274" s="12"/>
      <c r="I1274" s="12"/>
      <c r="J1274" s="12"/>
      <c r="K1274" s="13"/>
      <c r="L1274" s="9"/>
      <c r="M1274" s="9"/>
      <c r="N1274" s="9"/>
      <c r="O1274" s="9"/>
      <c r="P1274" s="9"/>
      <c r="Q1274" s="9"/>
      <c r="R1274" s="9"/>
      <c r="S1274" s="9"/>
    </row>
    <row r="1275" spans="1:19" s="11" customFormat="1" x14ac:dyDescent="0.25">
      <c r="A1275" s="9"/>
      <c r="B1275" s="10"/>
      <c r="D1275" s="12"/>
      <c r="E1275" s="12"/>
      <c r="F1275" s="12"/>
      <c r="H1275" s="12"/>
      <c r="I1275" s="12"/>
      <c r="J1275" s="12"/>
      <c r="K1275" s="13"/>
      <c r="L1275" s="9"/>
      <c r="M1275" s="9"/>
      <c r="N1275" s="9"/>
      <c r="O1275" s="9"/>
      <c r="P1275" s="9"/>
      <c r="Q1275" s="9"/>
      <c r="R1275" s="9"/>
      <c r="S1275" s="9"/>
    </row>
    <row r="1276" spans="1:19" s="11" customFormat="1" x14ac:dyDescent="0.25">
      <c r="A1276" s="9"/>
      <c r="B1276" s="10"/>
      <c r="D1276" s="12"/>
      <c r="E1276" s="12"/>
      <c r="F1276" s="12"/>
      <c r="H1276" s="12"/>
      <c r="I1276" s="12"/>
      <c r="J1276" s="12"/>
      <c r="K1276" s="13"/>
      <c r="L1276" s="9"/>
      <c r="M1276" s="9"/>
      <c r="N1276" s="9"/>
      <c r="O1276" s="9"/>
      <c r="P1276" s="9"/>
      <c r="Q1276" s="9"/>
      <c r="R1276" s="9"/>
      <c r="S1276" s="9"/>
    </row>
    <row r="1278" spans="1:19" s="11" customFormat="1" x14ac:dyDescent="0.25">
      <c r="A1278" s="9"/>
      <c r="B1278" s="10"/>
      <c r="D1278" s="12"/>
      <c r="E1278" s="12"/>
      <c r="F1278" s="12"/>
      <c r="H1278" s="12"/>
      <c r="I1278" s="12"/>
      <c r="J1278" s="12"/>
      <c r="K1278" s="13"/>
      <c r="L1278" s="9"/>
      <c r="M1278" s="9"/>
      <c r="N1278" s="9"/>
      <c r="O1278" s="9"/>
      <c r="P1278" s="9"/>
      <c r="Q1278" s="9"/>
      <c r="R1278" s="9"/>
      <c r="S1278" s="9"/>
    </row>
    <row r="1279" spans="1:19" s="11" customFormat="1" x14ac:dyDescent="0.25">
      <c r="A1279" s="9"/>
      <c r="B1279" s="10"/>
      <c r="D1279" s="12"/>
      <c r="F1279" s="12"/>
      <c r="H1279" s="12"/>
      <c r="I1279" s="12"/>
      <c r="K1279" s="13"/>
      <c r="L1279" s="9"/>
      <c r="M1279" s="9"/>
      <c r="N1279" s="9"/>
      <c r="O1279" s="9"/>
      <c r="P1279" s="9"/>
      <c r="Q1279" s="9"/>
      <c r="R1279" s="9"/>
      <c r="S1279" s="9"/>
    </row>
    <row r="1280" spans="1:19" s="11" customFormat="1" x14ac:dyDescent="0.25">
      <c r="A1280" s="9"/>
      <c r="B1280" s="10"/>
      <c r="F1280" s="12"/>
      <c r="H1280" s="12"/>
      <c r="I1280" s="12"/>
      <c r="K1280" s="13"/>
      <c r="L1280" s="9"/>
      <c r="M1280" s="9"/>
      <c r="N1280" s="9"/>
      <c r="O1280" s="9"/>
      <c r="P1280" s="9"/>
      <c r="Q1280" s="9"/>
      <c r="R1280" s="9"/>
      <c r="S1280" s="9"/>
    </row>
    <row r="1281" spans="1:19" s="11" customFormat="1" x14ac:dyDescent="0.25">
      <c r="A1281" s="9"/>
      <c r="B1281" s="10"/>
      <c r="F1281" s="12"/>
      <c r="H1281" s="12"/>
      <c r="I1281" s="12"/>
      <c r="K1281" s="13"/>
      <c r="L1281" s="9"/>
      <c r="M1281" s="9"/>
      <c r="N1281" s="9"/>
      <c r="O1281" s="9"/>
      <c r="P1281" s="9"/>
      <c r="Q1281" s="9"/>
      <c r="R1281" s="9"/>
      <c r="S1281" s="9"/>
    </row>
    <row r="1282" spans="1:19" s="11" customFormat="1" x14ac:dyDescent="0.25">
      <c r="A1282" s="9"/>
      <c r="B1282" s="10"/>
      <c r="E1282" s="12"/>
      <c r="F1282" s="12"/>
      <c r="H1282" s="12"/>
      <c r="I1282" s="12"/>
      <c r="J1282" s="12"/>
      <c r="K1282" s="13"/>
      <c r="L1282" s="9"/>
      <c r="M1282" s="9"/>
      <c r="N1282" s="9"/>
      <c r="O1282" s="9"/>
      <c r="P1282" s="9"/>
      <c r="Q1282" s="9"/>
      <c r="R1282" s="9"/>
      <c r="S1282" s="9"/>
    </row>
    <row r="1286" spans="1:19" s="11" customFormat="1" x14ac:dyDescent="0.25">
      <c r="A1286" s="9"/>
      <c r="B1286" s="10"/>
      <c r="D1286" s="12"/>
      <c r="E1286" s="12"/>
      <c r="F1286" s="12"/>
      <c r="H1286" s="12"/>
      <c r="I1286" s="12"/>
      <c r="J1286" s="12"/>
      <c r="K1286" s="13"/>
      <c r="L1286" s="9"/>
      <c r="M1286" s="9"/>
      <c r="N1286" s="9"/>
      <c r="O1286" s="9"/>
      <c r="P1286" s="9"/>
      <c r="Q1286" s="9"/>
      <c r="R1286" s="9"/>
      <c r="S1286" s="9"/>
    </row>
    <row r="1288" spans="1:19" s="11" customFormat="1" x14ac:dyDescent="0.25">
      <c r="A1288" s="9"/>
      <c r="B1288" s="10"/>
      <c r="D1288" s="12"/>
      <c r="F1288" s="12"/>
      <c r="H1288" s="12"/>
      <c r="I1288" s="12"/>
      <c r="K1288" s="13"/>
      <c r="L1288" s="9"/>
      <c r="M1288" s="9"/>
      <c r="N1288" s="9"/>
      <c r="O1288" s="9"/>
      <c r="P1288" s="9"/>
      <c r="Q1288" s="9"/>
      <c r="R1288" s="9"/>
      <c r="S1288" s="9"/>
    </row>
    <row r="1289" spans="1:19" s="11" customFormat="1" x14ac:dyDescent="0.25">
      <c r="A1289" s="9"/>
      <c r="B1289" s="10"/>
      <c r="F1289" s="12"/>
      <c r="H1289" s="12"/>
      <c r="I1289" s="12"/>
      <c r="K1289" s="13"/>
      <c r="L1289" s="9"/>
      <c r="M1289" s="9"/>
      <c r="N1289" s="9"/>
      <c r="O1289" s="9"/>
      <c r="P1289" s="9"/>
      <c r="Q1289" s="9"/>
      <c r="R1289" s="9"/>
      <c r="S1289" s="9"/>
    </row>
    <row r="1290" spans="1:19" s="11" customFormat="1" x14ac:dyDescent="0.25">
      <c r="A1290" s="9"/>
      <c r="B1290" s="10"/>
      <c r="F1290" s="12"/>
      <c r="H1290" s="12"/>
      <c r="I1290" s="12"/>
      <c r="K1290" s="13"/>
      <c r="L1290" s="9"/>
      <c r="M1290" s="9"/>
      <c r="N1290" s="9"/>
      <c r="O1290" s="9"/>
      <c r="P1290" s="9"/>
      <c r="Q1290" s="9"/>
      <c r="R1290" s="9"/>
      <c r="S1290" s="9"/>
    </row>
    <row r="1291" spans="1:19" s="11" customFormat="1" x14ac:dyDescent="0.25">
      <c r="A1291" s="9"/>
      <c r="B1291" s="10"/>
      <c r="E1291" s="12"/>
      <c r="F1291" s="12"/>
      <c r="H1291" s="12"/>
      <c r="I1291" s="12"/>
      <c r="J1291" s="12"/>
      <c r="K1291" s="13"/>
      <c r="L1291" s="9"/>
      <c r="M1291" s="9"/>
      <c r="N1291" s="9"/>
      <c r="O1291" s="9"/>
      <c r="P1291" s="9"/>
      <c r="Q1291" s="9"/>
      <c r="R1291" s="9"/>
      <c r="S1291" s="9"/>
    </row>
    <row r="1294" spans="1:19" s="11" customFormat="1" x14ac:dyDescent="0.25">
      <c r="A1294" s="9"/>
      <c r="B1294" s="10"/>
      <c r="D1294" s="12"/>
      <c r="F1294" s="12"/>
      <c r="H1294" s="12"/>
      <c r="I1294" s="12"/>
      <c r="K1294" s="13"/>
      <c r="L1294" s="9"/>
      <c r="M1294" s="9"/>
      <c r="N1294" s="9"/>
      <c r="O1294" s="9"/>
      <c r="P1294" s="9"/>
      <c r="Q1294" s="9"/>
      <c r="R1294" s="9"/>
      <c r="S1294" s="9"/>
    </row>
    <row r="1295" spans="1:19" s="11" customFormat="1" x14ac:dyDescent="0.25">
      <c r="A1295" s="9"/>
      <c r="B1295" s="10"/>
      <c r="F1295" s="12"/>
      <c r="H1295" s="12"/>
      <c r="I1295" s="12"/>
      <c r="K1295" s="13"/>
      <c r="L1295" s="9"/>
      <c r="M1295" s="9"/>
      <c r="N1295" s="9"/>
      <c r="O1295" s="9"/>
      <c r="P1295" s="9"/>
      <c r="Q1295" s="9"/>
      <c r="R1295" s="9"/>
      <c r="S1295" s="9"/>
    </row>
    <row r="1296" spans="1:19" s="11" customFormat="1" x14ac:dyDescent="0.25">
      <c r="A1296" s="9"/>
      <c r="B1296" s="10"/>
      <c r="E1296" s="12"/>
      <c r="F1296" s="12"/>
      <c r="H1296" s="12"/>
      <c r="I1296" s="12"/>
      <c r="J1296" s="12"/>
      <c r="K1296" s="13"/>
      <c r="L1296" s="9"/>
      <c r="M1296" s="9"/>
      <c r="N1296" s="9"/>
      <c r="O1296" s="9"/>
      <c r="P1296" s="9"/>
      <c r="Q1296" s="9"/>
      <c r="R1296" s="9"/>
      <c r="S1296" s="9"/>
    </row>
    <row r="1299" spans="1:19" s="11" customFormat="1" x14ac:dyDescent="0.25">
      <c r="A1299" s="9"/>
      <c r="B1299" s="10"/>
      <c r="D1299" s="12"/>
      <c r="E1299" s="12"/>
      <c r="F1299" s="12"/>
      <c r="H1299" s="12"/>
      <c r="I1299" s="12"/>
      <c r="J1299" s="12"/>
      <c r="K1299" s="13"/>
      <c r="L1299" s="9"/>
      <c r="M1299" s="9"/>
      <c r="N1299" s="9"/>
      <c r="O1299" s="9"/>
      <c r="P1299" s="9"/>
      <c r="Q1299" s="9"/>
      <c r="R1299" s="9"/>
      <c r="S1299" s="9"/>
    </row>
    <row r="1300" spans="1:19" s="11" customFormat="1" x14ac:dyDescent="0.25">
      <c r="A1300" s="9"/>
      <c r="B1300" s="10"/>
      <c r="D1300" s="12"/>
      <c r="F1300" s="12"/>
      <c r="H1300" s="12"/>
      <c r="I1300" s="12"/>
      <c r="K1300" s="13"/>
      <c r="L1300" s="9"/>
      <c r="M1300" s="9"/>
      <c r="N1300" s="9"/>
      <c r="O1300" s="9"/>
      <c r="P1300" s="9"/>
      <c r="Q1300" s="9"/>
      <c r="R1300" s="9"/>
      <c r="S1300" s="9"/>
    </row>
    <row r="1301" spans="1:19" s="11" customFormat="1" x14ac:dyDescent="0.25">
      <c r="A1301" s="9"/>
      <c r="B1301" s="10"/>
      <c r="E1301" s="12"/>
      <c r="F1301" s="12"/>
      <c r="H1301" s="12"/>
      <c r="I1301" s="12"/>
      <c r="J1301" s="12"/>
      <c r="K1301" s="13"/>
      <c r="L1301" s="9"/>
      <c r="M1301" s="9"/>
      <c r="N1301" s="9"/>
      <c r="O1301" s="9"/>
      <c r="P1301" s="9"/>
      <c r="Q1301" s="9"/>
      <c r="R1301" s="9"/>
      <c r="S1301" s="9"/>
    </row>
    <row r="1305" spans="1:19" s="11" customFormat="1" x14ac:dyDescent="0.25">
      <c r="A1305" s="9"/>
      <c r="B1305" s="10"/>
      <c r="D1305" s="12"/>
      <c r="E1305" s="12"/>
      <c r="F1305" s="12"/>
      <c r="H1305" s="12"/>
      <c r="I1305" s="12"/>
      <c r="J1305" s="12"/>
      <c r="K1305" s="13"/>
      <c r="L1305" s="9"/>
      <c r="M1305" s="9"/>
      <c r="N1305" s="9"/>
      <c r="O1305" s="9"/>
      <c r="P1305" s="9"/>
      <c r="Q1305" s="9"/>
      <c r="R1305" s="9"/>
      <c r="S1305" s="9"/>
    </row>
    <row r="1306" spans="1:19" s="11" customFormat="1" x14ac:dyDescent="0.25">
      <c r="A1306" s="9"/>
      <c r="B1306" s="10"/>
      <c r="D1306" s="12"/>
      <c r="E1306" s="12"/>
      <c r="F1306" s="12"/>
      <c r="H1306" s="12"/>
      <c r="I1306" s="12"/>
      <c r="J1306" s="12"/>
      <c r="K1306" s="13"/>
      <c r="L1306" s="9"/>
      <c r="M1306" s="9"/>
      <c r="N1306" s="9"/>
      <c r="O1306" s="9"/>
      <c r="P1306" s="9"/>
      <c r="Q1306" s="9"/>
      <c r="R1306" s="9"/>
      <c r="S1306" s="9"/>
    </row>
    <row r="1307" spans="1:19" s="11" customFormat="1" x14ac:dyDescent="0.25">
      <c r="A1307" s="9"/>
      <c r="B1307" s="10"/>
      <c r="D1307" s="12"/>
      <c r="E1307" s="12"/>
      <c r="F1307" s="12"/>
      <c r="H1307" s="12"/>
      <c r="I1307" s="12"/>
      <c r="J1307" s="12"/>
      <c r="K1307" s="13"/>
      <c r="L1307" s="9"/>
      <c r="M1307" s="9"/>
      <c r="N1307" s="9"/>
      <c r="O1307" s="9"/>
      <c r="P1307" s="9"/>
      <c r="Q1307" s="9"/>
      <c r="R1307" s="9"/>
      <c r="S1307" s="9"/>
    </row>
    <row r="1309" spans="1:19" s="11" customFormat="1" x14ac:dyDescent="0.25">
      <c r="A1309" s="9"/>
      <c r="B1309" s="10"/>
      <c r="D1309" s="12"/>
      <c r="F1309" s="12"/>
      <c r="H1309" s="12"/>
      <c r="I1309" s="12"/>
      <c r="K1309" s="13"/>
      <c r="L1309" s="9"/>
      <c r="M1309" s="9"/>
      <c r="N1309" s="9"/>
      <c r="O1309" s="9"/>
      <c r="P1309" s="9"/>
      <c r="Q1309" s="9"/>
      <c r="R1309" s="9"/>
      <c r="S1309" s="9"/>
    </row>
    <row r="1310" spans="1:19" s="11" customFormat="1" x14ac:dyDescent="0.25">
      <c r="A1310" s="9"/>
      <c r="B1310" s="10"/>
      <c r="E1310" s="12"/>
      <c r="F1310" s="12"/>
      <c r="H1310" s="12"/>
      <c r="I1310" s="12"/>
      <c r="J1310" s="12"/>
      <c r="K1310" s="13"/>
      <c r="L1310" s="9"/>
      <c r="M1310" s="9"/>
      <c r="N1310" s="9"/>
      <c r="O1310" s="9"/>
      <c r="P1310" s="9"/>
      <c r="Q1310" s="9"/>
      <c r="R1310" s="9"/>
      <c r="S1310" s="9"/>
    </row>
    <row r="1313" spans="1:19" s="11" customFormat="1" x14ac:dyDescent="0.25">
      <c r="A1313" s="9"/>
      <c r="B1313" s="10"/>
      <c r="D1313" s="12"/>
      <c r="F1313" s="12"/>
      <c r="H1313" s="12"/>
      <c r="I1313" s="12"/>
      <c r="K1313" s="13"/>
      <c r="L1313" s="9"/>
      <c r="M1313" s="9"/>
      <c r="N1313" s="9"/>
      <c r="O1313" s="9"/>
      <c r="P1313" s="9"/>
      <c r="Q1313" s="9"/>
      <c r="R1313" s="9"/>
      <c r="S1313" s="9"/>
    </row>
    <row r="1314" spans="1:19" s="11" customFormat="1" x14ac:dyDescent="0.25">
      <c r="A1314" s="9"/>
      <c r="B1314" s="10"/>
      <c r="E1314" s="12"/>
      <c r="F1314" s="12"/>
      <c r="H1314" s="12"/>
      <c r="I1314" s="12"/>
      <c r="J1314" s="12"/>
      <c r="K1314" s="13"/>
      <c r="L1314" s="9"/>
      <c r="M1314" s="9"/>
      <c r="N1314" s="9"/>
      <c r="O1314" s="9"/>
      <c r="P1314" s="9"/>
      <c r="Q1314" s="9"/>
      <c r="R1314" s="9"/>
      <c r="S1314" s="9"/>
    </row>
    <row r="1315" spans="1:19" s="11" customFormat="1" x14ac:dyDescent="0.25">
      <c r="A1315" s="9"/>
      <c r="B1315" s="10"/>
      <c r="D1315" s="12"/>
      <c r="F1315" s="12"/>
      <c r="H1315" s="12"/>
      <c r="I1315" s="12"/>
      <c r="K1315" s="13"/>
      <c r="L1315" s="9"/>
      <c r="M1315" s="9"/>
      <c r="N1315" s="9"/>
      <c r="O1315" s="9"/>
      <c r="P1315" s="9"/>
      <c r="Q1315" s="9"/>
      <c r="R1315" s="9"/>
      <c r="S1315" s="9"/>
    </row>
    <row r="1316" spans="1:19" s="11" customFormat="1" x14ac:dyDescent="0.25">
      <c r="A1316" s="9"/>
      <c r="B1316" s="10"/>
      <c r="F1316" s="12"/>
      <c r="H1316" s="12"/>
      <c r="I1316" s="12"/>
      <c r="K1316" s="13"/>
      <c r="L1316" s="9"/>
      <c r="M1316" s="9"/>
      <c r="N1316" s="9"/>
      <c r="O1316" s="9"/>
      <c r="P1316" s="9"/>
      <c r="Q1316" s="9"/>
      <c r="R1316" s="9"/>
      <c r="S1316" s="9"/>
    </row>
    <row r="1317" spans="1:19" s="11" customFormat="1" x14ac:dyDescent="0.25">
      <c r="A1317" s="9"/>
      <c r="B1317" s="10"/>
      <c r="E1317" s="12"/>
      <c r="F1317" s="12"/>
      <c r="H1317" s="12"/>
      <c r="I1317" s="12"/>
      <c r="J1317" s="12"/>
      <c r="K1317" s="13"/>
      <c r="L1317" s="9"/>
      <c r="M1317" s="9"/>
      <c r="N1317" s="9"/>
      <c r="O1317" s="9"/>
      <c r="P1317" s="9"/>
      <c r="Q1317" s="9"/>
      <c r="R1317" s="9"/>
      <c r="S1317" s="9"/>
    </row>
    <row r="1320" spans="1:19" s="11" customFormat="1" x14ac:dyDescent="0.25">
      <c r="A1320" s="9"/>
      <c r="B1320" s="10"/>
      <c r="D1320" s="12"/>
      <c r="E1320" s="12"/>
      <c r="F1320" s="12"/>
      <c r="H1320" s="12"/>
      <c r="I1320" s="12"/>
      <c r="J1320" s="12"/>
      <c r="K1320" s="13"/>
      <c r="L1320" s="9"/>
      <c r="M1320" s="9"/>
      <c r="N1320" s="9"/>
      <c r="O1320" s="9"/>
      <c r="P1320" s="9"/>
      <c r="Q1320" s="9"/>
      <c r="R1320" s="9"/>
      <c r="S1320" s="9"/>
    </row>
    <row r="1321" spans="1:19" s="11" customFormat="1" x14ac:dyDescent="0.25">
      <c r="A1321" s="9"/>
      <c r="B1321" s="10"/>
      <c r="D1321" s="12"/>
      <c r="F1321" s="12"/>
      <c r="H1321" s="12"/>
      <c r="I1321" s="12"/>
      <c r="K1321" s="13"/>
      <c r="L1321" s="9"/>
      <c r="M1321" s="9"/>
      <c r="N1321" s="9"/>
      <c r="O1321" s="9"/>
      <c r="P1321" s="9"/>
      <c r="Q1321" s="9"/>
      <c r="R1321" s="9"/>
      <c r="S1321" s="9"/>
    </row>
    <row r="1322" spans="1:19" s="11" customFormat="1" x14ac:dyDescent="0.25">
      <c r="A1322" s="9"/>
      <c r="B1322" s="10"/>
      <c r="F1322" s="12"/>
      <c r="H1322" s="12"/>
      <c r="I1322" s="12"/>
      <c r="K1322" s="13"/>
      <c r="L1322" s="9"/>
      <c r="M1322" s="9"/>
      <c r="N1322" s="9"/>
      <c r="O1322" s="9"/>
      <c r="P1322" s="9"/>
      <c r="Q1322" s="9"/>
      <c r="R1322" s="9"/>
      <c r="S1322" s="9"/>
    </row>
    <row r="1323" spans="1:19" s="11" customFormat="1" x14ac:dyDescent="0.25">
      <c r="A1323" s="9"/>
      <c r="B1323" s="10"/>
      <c r="E1323" s="12"/>
      <c r="F1323" s="12"/>
      <c r="H1323" s="12"/>
      <c r="I1323" s="12"/>
      <c r="J1323" s="12"/>
      <c r="K1323" s="13"/>
      <c r="L1323" s="9"/>
      <c r="M1323" s="9"/>
      <c r="N1323" s="9"/>
      <c r="O1323" s="9"/>
      <c r="P1323" s="9"/>
      <c r="Q1323" s="9"/>
      <c r="R1323" s="9"/>
      <c r="S1323" s="9"/>
    </row>
    <row r="1326" spans="1:19" s="11" customFormat="1" x14ac:dyDescent="0.25">
      <c r="A1326" s="9"/>
      <c r="B1326" s="10"/>
      <c r="D1326" s="12"/>
      <c r="F1326" s="12"/>
      <c r="H1326" s="12"/>
      <c r="I1326" s="12"/>
      <c r="K1326" s="13"/>
      <c r="L1326" s="9"/>
      <c r="M1326" s="9"/>
      <c r="N1326" s="9"/>
      <c r="O1326" s="9"/>
      <c r="P1326" s="9"/>
      <c r="Q1326" s="9"/>
      <c r="R1326" s="9"/>
      <c r="S1326" s="9"/>
    </row>
    <row r="1327" spans="1:19" s="11" customFormat="1" x14ac:dyDescent="0.25">
      <c r="A1327" s="9"/>
      <c r="B1327" s="10"/>
      <c r="F1327" s="12"/>
      <c r="H1327" s="12"/>
      <c r="I1327" s="12"/>
      <c r="K1327" s="13"/>
      <c r="L1327" s="9"/>
      <c r="M1327" s="9"/>
      <c r="N1327" s="9"/>
      <c r="O1327" s="9"/>
      <c r="P1327" s="9"/>
      <c r="Q1327" s="9"/>
      <c r="R1327" s="9"/>
      <c r="S1327" s="9"/>
    </row>
    <row r="1328" spans="1:19" s="11" customFormat="1" x14ac:dyDescent="0.25">
      <c r="A1328" s="9"/>
      <c r="B1328" s="10"/>
      <c r="E1328" s="12"/>
      <c r="F1328" s="12"/>
      <c r="H1328" s="12"/>
      <c r="I1328" s="12"/>
      <c r="J1328" s="12"/>
      <c r="K1328" s="13"/>
      <c r="L1328" s="9"/>
      <c r="M1328" s="9"/>
      <c r="N1328" s="9"/>
      <c r="O1328" s="9"/>
      <c r="P1328" s="9"/>
      <c r="Q1328" s="9"/>
      <c r="R1328" s="9"/>
      <c r="S1328" s="9"/>
    </row>
    <row r="1330" spans="1:19" s="11" customFormat="1" x14ac:dyDescent="0.25">
      <c r="A1330" s="9"/>
      <c r="B1330" s="10"/>
      <c r="D1330" s="12"/>
      <c r="F1330" s="12"/>
      <c r="H1330" s="12"/>
      <c r="I1330" s="12"/>
      <c r="K1330" s="13"/>
      <c r="L1330" s="9"/>
      <c r="M1330" s="9"/>
      <c r="N1330" s="9"/>
      <c r="O1330" s="9"/>
      <c r="P1330" s="9"/>
      <c r="Q1330" s="9"/>
      <c r="R1330" s="9"/>
      <c r="S1330" s="9"/>
    </row>
    <row r="1331" spans="1:19" s="11" customFormat="1" x14ac:dyDescent="0.25">
      <c r="A1331" s="9"/>
      <c r="B1331" s="10"/>
      <c r="F1331" s="12"/>
      <c r="H1331" s="12"/>
      <c r="I1331" s="12"/>
      <c r="K1331" s="13"/>
      <c r="L1331" s="9"/>
      <c r="M1331" s="9"/>
      <c r="N1331" s="9"/>
      <c r="O1331" s="9"/>
      <c r="P1331" s="9"/>
      <c r="Q1331" s="9"/>
      <c r="R1331" s="9"/>
      <c r="S1331" s="9"/>
    </row>
    <row r="1332" spans="1:19" s="11" customFormat="1" x14ac:dyDescent="0.25">
      <c r="A1332" s="9"/>
      <c r="B1332" s="10"/>
      <c r="E1332" s="12"/>
      <c r="F1332" s="12"/>
      <c r="H1332" s="12"/>
      <c r="I1332" s="12"/>
      <c r="J1332" s="12"/>
      <c r="K1332" s="13"/>
      <c r="L1332" s="9"/>
      <c r="M1332" s="9"/>
      <c r="N1332" s="9"/>
      <c r="O1332" s="9"/>
      <c r="P1332" s="9"/>
      <c r="Q1332" s="9"/>
      <c r="R1332" s="9"/>
      <c r="S1332" s="9"/>
    </row>
    <row r="1333" spans="1:19" s="11" customFormat="1" x14ac:dyDescent="0.25">
      <c r="A1333" s="9"/>
      <c r="B1333" s="10"/>
      <c r="D1333" s="12"/>
      <c r="F1333" s="12"/>
      <c r="H1333" s="12"/>
      <c r="I1333" s="12"/>
      <c r="K1333" s="13"/>
      <c r="L1333" s="9"/>
      <c r="M1333" s="9"/>
      <c r="N1333" s="9"/>
      <c r="O1333" s="9"/>
      <c r="P1333" s="9"/>
      <c r="Q1333" s="9"/>
      <c r="R1333" s="9"/>
      <c r="S1333" s="9"/>
    </row>
    <row r="1334" spans="1:19" s="11" customFormat="1" x14ac:dyDescent="0.25">
      <c r="A1334" s="9"/>
      <c r="B1334" s="10"/>
      <c r="F1334" s="12"/>
      <c r="H1334" s="12"/>
      <c r="I1334" s="12"/>
      <c r="K1334" s="13"/>
      <c r="L1334" s="9"/>
      <c r="M1334" s="9"/>
      <c r="N1334" s="9"/>
      <c r="O1334" s="9"/>
      <c r="P1334" s="9"/>
      <c r="Q1334" s="9"/>
      <c r="R1334" s="9"/>
      <c r="S1334" s="9"/>
    </row>
    <row r="1335" spans="1:19" s="11" customFormat="1" x14ac:dyDescent="0.25">
      <c r="A1335" s="9"/>
      <c r="B1335" s="10"/>
      <c r="F1335" s="12"/>
      <c r="H1335" s="12"/>
      <c r="I1335" s="12"/>
      <c r="K1335" s="13"/>
      <c r="L1335" s="9"/>
      <c r="M1335" s="9"/>
      <c r="N1335" s="9"/>
      <c r="O1335" s="9"/>
      <c r="P1335" s="9"/>
      <c r="Q1335" s="9"/>
      <c r="R1335" s="9"/>
      <c r="S1335" s="9"/>
    </row>
    <row r="1336" spans="1:19" s="11" customFormat="1" x14ac:dyDescent="0.25">
      <c r="A1336" s="9"/>
      <c r="B1336" s="10"/>
      <c r="E1336" s="12"/>
      <c r="F1336" s="12"/>
      <c r="H1336" s="12"/>
      <c r="I1336" s="12"/>
      <c r="J1336" s="12"/>
      <c r="K1336" s="13"/>
      <c r="L1336" s="9"/>
      <c r="M1336" s="9"/>
      <c r="N1336" s="9"/>
      <c r="O1336" s="9"/>
      <c r="P1336" s="9"/>
      <c r="Q1336" s="9"/>
      <c r="R1336" s="9"/>
      <c r="S1336" s="9"/>
    </row>
    <row r="1337" spans="1:19" s="11" customFormat="1" x14ac:dyDescent="0.25">
      <c r="A1337" s="9"/>
      <c r="B1337" s="10"/>
      <c r="D1337" s="12"/>
      <c r="F1337" s="12"/>
      <c r="H1337" s="12"/>
      <c r="I1337" s="12"/>
      <c r="K1337" s="13"/>
      <c r="L1337" s="9"/>
      <c r="M1337" s="9"/>
      <c r="N1337" s="9"/>
      <c r="O1337" s="9"/>
      <c r="P1337" s="9"/>
      <c r="Q1337" s="9"/>
      <c r="R1337" s="9"/>
      <c r="S1337" s="9"/>
    </row>
    <row r="1338" spans="1:19" s="11" customFormat="1" x14ac:dyDescent="0.25">
      <c r="A1338" s="9"/>
      <c r="B1338" s="10"/>
      <c r="F1338" s="12"/>
      <c r="H1338" s="12"/>
      <c r="I1338" s="12"/>
      <c r="K1338" s="13"/>
      <c r="L1338" s="9"/>
      <c r="M1338" s="9"/>
      <c r="N1338" s="9"/>
      <c r="O1338" s="9"/>
      <c r="P1338" s="9"/>
      <c r="Q1338" s="9"/>
      <c r="R1338" s="9"/>
      <c r="S1338" s="9"/>
    </row>
    <row r="1339" spans="1:19" s="11" customFormat="1" x14ac:dyDescent="0.25">
      <c r="A1339" s="9"/>
      <c r="B1339" s="10"/>
      <c r="F1339" s="12"/>
      <c r="H1339" s="12"/>
      <c r="I1339" s="12"/>
      <c r="K1339" s="13"/>
      <c r="L1339" s="9"/>
      <c r="M1339" s="9"/>
      <c r="N1339" s="9"/>
      <c r="O1339" s="9"/>
      <c r="P1339" s="9"/>
      <c r="Q1339" s="9"/>
      <c r="R1339" s="9"/>
      <c r="S1339" s="9"/>
    </row>
    <row r="1340" spans="1:19" s="11" customFormat="1" x14ac:dyDescent="0.25">
      <c r="A1340" s="9"/>
      <c r="B1340" s="10"/>
      <c r="E1340" s="12"/>
      <c r="F1340" s="12"/>
      <c r="H1340" s="12"/>
      <c r="I1340" s="12"/>
      <c r="J1340" s="12"/>
      <c r="K1340" s="13"/>
      <c r="L1340" s="9"/>
      <c r="M1340" s="9"/>
      <c r="N1340" s="9"/>
      <c r="O1340" s="9"/>
      <c r="P1340" s="9"/>
      <c r="Q1340" s="9"/>
      <c r="R1340" s="9"/>
      <c r="S1340" s="9"/>
    </row>
    <row r="1341" spans="1:19" s="11" customFormat="1" x14ac:dyDescent="0.25">
      <c r="A1341" s="9"/>
      <c r="B1341" s="10"/>
      <c r="D1341" s="12"/>
      <c r="E1341" s="12"/>
      <c r="F1341" s="12"/>
      <c r="H1341" s="12"/>
      <c r="I1341" s="12"/>
      <c r="J1341" s="12"/>
      <c r="K1341" s="13"/>
      <c r="L1341" s="9"/>
      <c r="M1341" s="9"/>
      <c r="N1341" s="9"/>
      <c r="O1341" s="9"/>
      <c r="P1341" s="9"/>
      <c r="Q1341" s="9"/>
      <c r="R1341" s="9"/>
      <c r="S1341" s="9"/>
    </row>
    <row r="1342" spans="1:19" s="11" customFormat="1" x14ac:dyDescent="0.25">
      <c r="A1342" s="9"/>
      <c r="B1342" s="10"/>
      <c r="D1342" s="12"/>
      <c r="E1342" s="12"/>
      <c r="F1342" s="12"/>
      <c r="H1342" s="12"/>
      <c r="I1342" s="12"/>
      <c r="J1342" s="12"/>
      <c r="K1342" s="13"/>
      <c r="L1342" s="9"/>
      <c r="M1342" s="9"/>
      <c r="N1342" s="9"/>
      <c r="O1342" s="9"/>
      <c r="P1342" s="9"/>
      <c r="Q1342" s="9"/>
      <c r="R1342" s="9"/>
      <c r="S1342" s="9"/>
    </row>
    <row r="1343" spans="1:19" s="11" customFormat="1" x14ac:dyDescent="0.25">
      <c r="A1343" s="9"/>
      <c r="B1343" s="10"/>
      <c r="D1343" s="12"/>
      <c r="F1343" s="12"/>
      <c r="H1343" s="12"/>
      <c r="I1343" s="12"/>
      <c r="K1343" s="13"/>
      <c r="L1343" s="9"/>
      <c r="M1343" s="9"/>
      <c r="N1343" s="9"/>
      <c r="O1343" s="9"/>
      <c r="P1343" s="9"/>
      <c r="Q1343" s="9"/>
      <c r="R1343" s="9"/>
      <c r="S1343" s="9"/>
    </row>
    <row r="1344" spans="1:19" s="11" customFormat="1" x14ac:dyDescent="0.25">
      <c r="A1344" s="9"/>
      <c r="B1344" s="10"/>
      <c r="E1344" s="12"/>
      <c r="F1344" s="12"/>
      <c r="H1344" s="12"/>
      <c r="I1344" s="12"/>
      <c r="J1344" s="12"/>
      <c r="K1344" s="13"/>
      <c r="L1344" s="9"/>
      <c r="M1344" s="9"/>
      <c r="N1344" s="9"/>
      <c r="O1344" s="9"/>
      <c r="P1344" s="9"/>
      <c r="Q1344" s="9"/>
      <c r="R1344" s="9"/>
      <c r="S1344" s="9"/>
    </row>
    <row r="1345" spans="1:19" s="11" customFormat="1" x14ac:dyDescent="0.25">
      <c r="A1345" s="9"/>
      <c r="B1345" s="10"/>
      <c r="D1345" s="12"/>
      <c r="F1345" s="12"/>
      <c r="H1345" s="12"/>
      <c r="I1345" s="12"/>
      <c r="K1345" s="13"/>
      <c r="L1345" s="9"/>
      <c r="M1345" s="9"/>
      <c r="N1345" s="9"/>
      <c r="O1345" s="9"/>
      <c r="P1345" s="9"/>
      <c r="Q1345" s="9"/>
      <c r="R1345" s="9"/>
      <c r="S1345" s="9"/>
    </row>
    <row r="1346" spans="1:19" s="11" customFormat="1" x14ac:dyDescent="0.25">
      <c r="A1346" s="9"/>
      <c r="B1346" s="10"/>
      <c r="F1346" s="12"/>
      <c r="H1346" s="12"/>
      <c r="I1346" s="12"/>
      <c r="K1346" s="13"/>
      <c r="L1346" s="9"/>
      <c r="M1346" s="9"/>
      <c r="N1346" s="9"/>
      <c r="O1346" s="9"/>
      <c r="P1346" s="9"/>
      <c r="Q1346" s="9"/>
      <c r="R1346" s="9"/>
      <c r="S1346" s="9"/>
    </row>
    <row r="1347" spans="1:19" s="11" customFormat="1" x14ac:dyDescent="0.25">
      <c r="A1347" s="9"/>
      <c r="B1347" s="10"/>
      <c r="E1347" s="12"/>
      <c r="F1347" s="12"/>
      <c r="H1347" s="12"/>
      <c r="I1347" s="12"/>
      <c r="J1347" s="12"/>
      <c r="K1347" s="13"/>
      <c r="L1347" s="9"/>
      <c r="M1347" s="9"/>
      <c r="N1347" s="9"/>
      <c r="O1347" s="9"/>
      <c r="P1347" s="9"/>
      <c r="Q1347" s="9"/>
      <c r="R1347" s="9"/>
      <c r="S1347" s="9"/>
    </row>
    <row r="1348" spans="1:19" s="47" customFormat="1" x14ac:dyDescent="0.25">
      <c r="A1348" s="9"/>
      <c r="B1348" s="10"/>
      <c r="C1348" s="11"/>
      <c r="D1348" s="12"/>
      <c r="E1348" s="12"/>
      <c r="F1348" s="12"/>
      <c r="G1348" s="11"/>
      <c r="H1348" s="12"/>
      <c r="I1348" s="12"/>
      <c r="J1348" s="12"/>
      <c r="K1348" s="13"/>
      <c r="L1348" s="9"/>
      <c r="M1348" s="9"/>
      <c r="N1348" s="9"/>
      <c r="O1348" s="9"/>
      <c r="P1348" s="9"/>
      <c r="Q1348" s="9"/>
      <c r="R1348" s="9"/>
      <c r="S1348" s="9"/>
    </row>
    <row r="1352" spans="1:19" s="47" customFormat="1" x14ac:dyDescent="0.25">
      <c r="A1352" s="9"/>
      <c r="B1352" s="10"/>
      <c r="C1352" s="11"/>
      <c r="D1352" s="12"/>
      <c r="E1352" s="12"/>
      <c r="F1352" s="12"/>
      <c r="G1352" s="11"/>
      <c r="H1352" s="12"/>
      <c r="I1352" s="12"/>
      <c r="J1352" s="12"/>
      <c r="K1352" s="13"/>
      <c r="L1352" s="9"/>
      <c r="M1352" s="9"/>
      <c r="N1352" s="9"/>
      <c r="O1352" s="9"/>
      <c r="P1352" s="9"/>
      <c r="Q1352" s="9"/>
      <c r="R1352" s="9"/>
      <c r="S1352" s="9"/>
    </row>
    <row r="1353" spans="1:19" s="47" customFormat="1" x14ac:dyDescent="0.25">
      <c r="A1353" s="9"/>
      <c r="B1353" s="10"/>
      <c r="C1353" s="11"/>
      <c r="D1353" s="12"/>
      <c r="E1353" s="12"/>
      <c r="F1353" s="12"/>
      <c r="G1353" s="11"/>
      <c r="H1353" s="12"/>
      <c r="I1353" s="12"/>
      <c r="J1353" s="12"/>
      <c r="K1353" s="13"/>
      <c r="L1353" s="9"/>
      <c r="M1353" s="9"/>
      <c r="N1353" s="9"/>
      <c r="O1353" s="9"/>
      <c r="P1353" s="9"/>
      <c r="Q1353" s="9"/>
      <c r="R1353" s="9"/>
      <c r="S1353" s="9"/>
    </row>
    <row r="1355" spans="1:19" s="47" customFormat="1" x14ac:dyDescent="0.25">
      <c r="A1355" s="9"/>
      <c r="B1355" s="10"/>
      <c r="C1355" s="11"/>
      <c r="D1355" s="12"/>
      <c r="E1355" s="12"/>
      <c r="F1355" s="12"/>
      <c r="G1355" s="11"/>
      <c r="H1355" s="12"/>
      <c r="I1355" s="12"/>
      <c r="J1355" s="12"/>
      <c r="K1355" s="84"/>
      <c r="L1355" s="9"/>
      <c r="M1355" s="9"/>
      <c r="N1355" s="9"/>
      <c r="O1355" s="9"/>
      <c r="P1355" s="9"/>
      <c r="Q1355" s="9"/>
      <c r="R1355" s="9"/>
      <c r="S1355" s="9"/>
    </row>
    <row r="1356" spans="1:19" s="47" customFormat="1" x14ac:dyDescent="0.25">
      <c r="A1356" s="9"/>
      <c r="B1356" s="10"/>
      <c r="C1356" s="11"/>
      <c r="D1356" s="12"/>
      <c r="E1356" s="12"/>
      <c r="F1356" s="12"/>
      <c r="G1356" s="11"/>
      <c r="H1356" s="12"/>
      <c r="I1356" s="12"/>
      <c r="J1356" s="12"/>
      <c r="K1356" s="84"/>
      <c r="L1356" s="9"/>
      <c r="M1356" s="9"/>
      <c r="N1356" s="9"/>
      <c r="O1356" s="9"/>
      <c r="P1356" s="9"/>
      <c r="Q1356" s="9"/>
      <c r="R1356" s="9"/>
      <c r="S1356" s="9"/>
    </row>
    <row r="1357" spans="1:19" s="47" customFormat="1" x14ac:dyDescent="0.25">
      <c r="A1357" s="9"/>
      <c r="B1357" s="10"/>
      <c r="C1357" s="11"/>
      <c r="D1357" s="12"/>
      <c r="E1357" s="12"/>
      <c r="F1357" s="12"/>
      <c r="G1357" s="11"/>
      <c r="H1357" s="12"/>
      <c r="I1357" s="12"/>
      <c r="J1357" s="12"/>
      <c r="K1357" s="84"/>
      <c r="L1357" s="9"/>
      <c r="M1357" s="9"/>
      <c r="N1357" s="9"/>
      <c r="O1357" s="9"/>
      <c r="P1357" s="9"/>
      <c r="Q1357" s="9"/>
      <c r="R1357" s="9"/>
      <c r="S1357" s="9"/>
    </row>
    <row r="1359" spans="1:19" s="47" customFormat="1" x14ac:dyDescent="0.25">
      <c r="A1359" s="9"/>
      <c r="B1359" s="10"/>
      <c r="C1359" s="11"/>
      <c r="D1359" s="12"/>
      <c r="E1359" s="12"/>
      <c r="F1359" s="12"/>
      <c r="G1359" s="11"/>
      <c r="H1359" s="12"/>
      <c r="I1359" s="12"/>
      <c r="J1359" s="12"/>
      <c r="K1359" s="13"/>
      <c r="L1359" s="9"/>
      <c r="M1359" s="9"/>
      <c r="N1359" s="9"/>
      <c r="O1359" s="9"/>
      <c r="P1359" s="9"/>
      <c r="Q1359" s="9"/>
      <c r="R1359" s="9"/>
      <c r="S1359" s="9"/>
    </row>
    <row r="1360" spans="1:19" s="47" customFormat="1" x14ac:dyDescent="0.25">
      <c r="A1360" s="9"/>
      <c r="B1360" s="10"/>
      <c r="C1360" s="11"/>
      <c r="D1360" s="12"/>
      <c r="E1360" s="12"/>
      <c r="F1360" s="12"/>
      <c r="G1360" s="11"/>
      <c r="H1360" s="12"/>
      <c r="I1360" s="12"/>
      <c r="J1360" s="12"/>
      <c r="K1360" s="13"/>
      <c r="L1360" s="9"/>
      <c r="M1360" s="9"/>
      <c r="N1360" s="9"/>
      <c r="O1360" s="9"/>
      <c r="P1360" s="9"/>
      <c r="Q1360" s="9"/>
      <c r="R1360" s="9"/>
      <c r="S1360" s="9"/>
    </row>
    <row r="1361" spans="1:19" s="47" customFormat="1" x14ac:dyDescent="0.25">
      <c r="A1361" s="9"/>
      <c r="B1361" s="10"/>
      <c r="C1361" s="11"/>
      <c r="D1361" s="12"/>
      <c r="E1361" s="12"/>
      <c r="F1361" s="12"/>
      <c r="G1361" s="11"/>
      <c r="H1361" s="12"/>
      <c r="I1361" s="12"/>
      <c r="J1361" s="12"/>
      <c r="K1361" s="13"/>
      <c r="L1361" s="9"/>
      <c r="M1361" s="9"/>
      <c r="N1361" s="9"/>
      <c r="O1361" s="9"/>
      <c r="P1361" s="9"/>
      <c r="Q1361" s="9"/>
      <c r="R1361" s="9"/>
      <c r="S1361" s="9"/>
    </row>
    <row r="1363" spans="1:19" s="47" customFormat="1" x14ac:dyDescent="0.25">
      <c r="A1363" s="9"/>
      <c r="B1363" s="10"/>
      <c r="C1363" s="11"/>
      <c r="D1363" s="12"/>
      <c r="E1363" s="12"/>
      <c r="F1363" s="12"/>
      <c r="G1363" s="11"/>
      <c r="H1363" s="12"/>
      <c r="I1363" s="12"/>
      <c r="J1363" s="12"/>
      <c r="K1363" s="13"/>
      <c r="L1363" s="9"/>
      <c r="M1363" s="9"/>
      <c r="N1363" s="9"/>
      <c r="O1363" s="9"/>
      <c r="P1363" s="9"/>
      <c r="Q1363" s="9"/>
      <c r="R1363" s="9"/>
      <c r="S1363" s="9"/>
    </row>
    <row r="1381" spans="1:11" s="82" customFormat="1" x14ac:dyDescent="0.25">
      <c r="A1381" s="9"/>
      <c r="B1381" s="10"/>
      <c r="C1381" s="11"/>
      <c r="D1381" s="12"/>
      <c r="E1381" s="12"/>
      <c r="F1381" s="12"/>
      <c r="G1381" s="11"/>
      <c r="H1381" s="12"/>
      <c r="I1381" s="12"/>
      <c r="J1381" s="12"/>
      <c r="K1381" s="13"/>
    </row>
    <row r="1382" spans="1:11" s="82" customFormat="1" x14ac:dyDescent="0.25">
      <c r="A1382" s="9"/>
      <c r="B1382" s="10"/>
      <c r="C1382" s="11"/>
      <c r="D1382" s="12"/>
      <c r="E1382" s="12"/>
      <c r="F1382" s="12"/>
      <c r="G1382" s="11"/>
      <c r="H1382" s="12"/>
      <c r="I1382" s="12"/>
      <c r="J1382" s="12"/>
      <c r="K1382" s="13"/>
    </row>
    <row r="1383" spans="1:11" s="82" customFormat="1" x14ac:dyDescent="0.25">
      <c r="A1383" s="9"/>
      <c r="B1383" s="10"/>
      <c r="C1383" s="11"/>
      <c r="D1383" s="12"/>
      <c r="E1383" s="12"/>
      <c r="F1383" s="12"/>
      <c r="G1383" s="11"/>
      <c r="H1383" s="12"/>
      <c r="I1383" s="12"/>
      <c r="J1383" s="12"/>
      <c r="K1383" s="13"/>
    </row>
  </sheetData>
  <autoFilter ref="A21:S954"/>
  <mergeCells count="29">
    <mergeCell ref="A14:K14"/>
    <mergeCell ref="A15:K15"/>
    <mergeCell ref="A16:K16"/>
    <mergeCell ref="J18:K18"/>
    <mergeCell ref="A19:A20"/>
    <mergeCell ref="B19:B20"/>
    <mergeCell ref="C19:C20"/>
    <mergeCell ref="D19:J19"/>
    <mergeCell ref="K19:K20"/>
    <mergeCell ref="F20:I20"/>
    <mergeCell ref="A791:A836"/>
    <mergeCell ref="A24:A30"/>
    <mergeCell ref="A31:A239"/>
    <mergeCell ref="A247:A287"/>
    <mergeCell ref="A288:A325"/>
    <mergeCell ref="A326:A371"/>
    <mergeCell ref="A372:A411"/>
    <mergeCell ref="A412:A447"/>
    <mergeCell ref="A450:A506"/>
    <mergeCell ref="A507:A649"/>
    <mergeCell ref="A650:A735"/>
    <mergeCell ref="A736:A790"/>
    <mergeCell ref="I959:K959"/>
    <mergeCell ref="A837:A882"/>
    <mergeCell ref="A883:A914"/>
    <mergeCell ref="A915:A953"/>
    <mergeCell ref="A957:B957"/>
    <mergeCell ref="A958:B958"/>
    <mergeCell ref="A959:B959"/>
  </mergeCells>
  <pageMargins left="0.78740157480314965" right="0.39370078740157483" top="1.1811023622047245" bottom="0.59055118110236227" header="0.51181102362204722" footer="0.31496062992125984"/>
  <pageSetup paperSize="9" fitToHeight="0" orientation="landscape" r:id="rId1"/>
  <headerFooter differentFirst="1" alignWithMargins="0">
    <oddHeader>&amp;C&amp;"Times New Roman,обычный"&amp;P</oddHeader>
  </headerFooter>
  <rowBreaks count="1" manualBreakCount="1">
    <brk id="950" max="10"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4</vt:i4>
      </vt:variant>
    </vt:vector>
  </HeadingPairs>
  <TitlesOfParts>
    <vt:vector size="6" baseType="lpstr">
      <vt:lpstr>первоначальный</vt:lpstr>
      <vt:lpstr>по новой КБК</vt:lpstr>
      <vt:lpstr>первоначальный!Заголовки_для_печати</vt:lpstr>
      <vt:lpstr>'по новой КБК'!Заголовки_для_печати</vt:lpstr>
      <vt:lpstr>первоначальный!Область_печати</vt:lpstr>
      <vt:lpstr>'по новой КБК'!Область_печати</vt:lpstr>
    </vt:vector>
  </TitlesOfParts>
  <Company>Финуправление</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KarmryanAR</dc:creator>
  <cp:lastModifiedBy>Николаевская НП.</cp:lastModifiedBy>
  <cp:lastPrinted>2026-01-15T10:52:50Z</cp:lastPrinted>
  <dcterms:created xsi:type="dcterms:W3CDTF">2008-10-22T15:37:46Z</dcterms:created>
  <dcterms:modified xsi:type="dcterms:W3CDTF">2026-01-15T11:14:09Z</dcterms:modified>
</cp:coreProperties>
</file>